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ovska\Desktop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Elektroinstalace" sheetId="3" r:id="rId3"/>
    <sheet name="03 - VZT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Stavební část'!$C$144:$K$461</definedName>
    <definedName name="_xlnm.Print_Area" localSheetId="1">'01 - Stavební část'!$C$4:$J$76,'01 - Stavební část'!$C$82:$J$126,'01 - Stavební část'!$C$132:$K$461</definedName>
    <definedName name="_xlnm.Print_Titles" localSheetId="1">'01 - Stavební část'!$144:$144</definedName>
    <definedName name="_xlnm._FilterDatabase" localSheetId="2" hidden="1">'02 - Elektroinstalace'!$C$133:$K$342</definedName>
    <definedName name="_xlnm.Print_Area" localSheetId="2">'02 - Elektroinstalace'!$C$4:$J$76,'02 - Elektroinstalace'!$C$82:$J$115,'02 - Elektroinstalace'!$C$121:$K$342</definedName>
    <definedName name="_xlnm.Print_Titles" localSheetId="2">'02 - Elektroinstalace'!$133:$133</definedName>
    <definedName name="_xlnm._FilterDatabase" localSheetId="3" hidden="1">'03 - VZT'!$C$126:$K$192</definedName>
    <definedName name="_xlnm.Print_Area" localSheetId="3">'03 - VZT'!$C$4:$J$76,'03 - VZT'!$C$82:$J$108,'03 - VZT'!$C$114:$K$192</definedName>
    <definedName name="_xlnm.Print_Titles" localSheetId="3">'03 - VZT'!$126:$126</definedName>
  </definedNames>
  <calcPr/>
</workbook>
</file>

<file path=xl/calcChain.xml><?xml version="1.0" encoding="utf-8"?>
<calcChain xmlns="http://schemas.openxmlformats.org/spreadsheetml/2006/main">
  <c i="4" l="1" r="J39"/>
  <c r="J38"/>
  <c i="1" r="AY97"/>
  <c i="4" r="J37"/>
  <c i="1" r="AX97"/>
  <c i="4"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J31"/>
  <c r="F89"/>
  <c r="E87"/>
  <c r="J24"/>
  <c r="E24"/>
  <c r="J92"/>
  <c r="J23"/>
  <c r="J21"/>
  <c r="E21"/>
  <c r="J123"/>
  <c r="J20"/>
  <c r="J18"/>
  <c r="E18"/>
  <c r="F92"/>
  <c r="J17"/>
  <c r="J15"/>
  <c r="E15"/>
  <c r="F123"/>
  <c r="J14"/>
  <c r="J12"/>
  <c r="J89"/>
  <c r="E7"/>
  <c r="E117"/>
  <c i="3" r="J303"/>
  <c r="R159"/>
  <c r="J39"/>
  <c r="J38"/>
  <c i="1" r="AY96"/>
  <c i="3" r="J37"/>
  <c i="1" r="AX96"/>
  <c i="3"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J104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F128"/>
  <c r="E126"/>
  <c r="J31"/>
  <c r="F89"/>
  <c r="E87"/>
  <c r="J24"/>
  <c r="E24"/>
  <c r="J131"/>
  <c r="J23"/>
  <c r="J21"/>
  <c r="E21"/>
  <c r="J91"/>
  <c r="J20"/>
  <c r="J18"/>
  <c r="E18"/>
  <c r="F131"/>
  <c r="J17"/>
  <c r="J15"/>
  <c r="E15"/>
  <c r="F91"/>
  <c r="J14"/>
  <c r="J12"/>
  <c r="J128"/>
  <c r="E7"/>
  <c r="E124"/>
  <c i="2" r="J39"/>
  <c r="J38"/>
  <c i="1" r="AY95"/>
  <c i="2" r="J37"/>
  <c i="1" r="AX95"/>
  <c i="2"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4"/>
  <c r="BH454"/>
  <c r="BG454"/>
  <c r="BF454"/>
  <c r="T454"/>
  <c r="T453"/>
  <c r="R454"/>
  <c r="R453"/>
  <c r="P454"/>
  <c r="P453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1"/>
  <c r="BH441"/>
  <c r="BG441"/>
  <c r="BF441"/>
  <c r="T441"/>
  <c r="R441"/>
  <c r="P441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17"/>
  <c r="BH417"/>
  <c r="BG417"/>
  <c r="BF417"/>
  <c r="T417"/>
  <c r="R417"/>
  <c r="P417"/>
  <c r="BI407"/>
  <c r="BH407"/>
  <c r="BG407"/>
  <c r="BF407"/>
  <c r="T407"/>
  <c r="R407"/>
  <c r="P407"/>
  <c r="BI392"/>
  <c r="BH392"/>
  <c r="BG392"/>
  <c r="BF392"/>
  <c r="T392"/>
  <c r="R392"/>
  <c r="P392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80"/>
  <c r="BH380"/>
  <c r="BG380"/>
  <c r="BF380"/>
  <c r="T380"/>
  <c r="R380"/>
  <c r="P380"/>
  <c r="BI376"/>
  <c r="BH376"/>
  <c r="BG376"/>
  <c r="BF376"/>
  <c r="T376"/>
  <c r="R376"/>
  <c r="P376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2"/>
  <c r="BH362"/>
  <c r="BG362"/>
  <c r="BF362"/>
  <c r="T362"/>
  <c r="R362"/>
  <c r="P362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T348"/>
  <c r="R349"/>
  <c r="R348"/>
  <c r="P349"/>
  <c r="P348"/>
  <c r="BI347"/>
  <c r="BH347"/>
  <c r="BG347"/>
  <c r="BF347"/>
  <c r="T347"/>
  <c r="T346"/>
  <c r="R347"/>
  <c r="R346"/>
  <c r="P347"/>
  <c r="P346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T338"/>
  <c r="R339"/>
  <c r="R338"/>
  <c r="P339"/>
  <c r="P338"/>
  <c r="BI337"/>
  <c r="BH337"/>
  <c r="BG337"/>
  <c r="BF337"/>
  <c r="T337"/>
  <c r="R337"/>
  <c r="P337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16"/>
  <c r="BH316"/>
  <c r="BG316"/>
  <c r="BF316"/>
  <c r="T316"/>
  <c r="R316"/>
  <c r="P316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73"/>
  <c r="BH273"/>
  <c r="BG273"/>
  <c r="BF273"/>
  <c r="T273"/>
  <c r="R273"/>
  <c r="P273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4"/>
  <c r="BH224"/>
  <c r="BG224"/>
  <c r="BF224"/>
  <c r="T224"/>
  <c r="R224"/>
  <c r="P224"/>
  <c r="BI216"/>
  <c r="BH216"/>
  <c r="BG216"/>
  <c r="BF216"/>
  <c r="T216"/>
  <c r="R216"/>
  <c r="P216"/>
  <c r="BI214"/>
  <c r="BH214"/>
  <c r="BG214"/>
  <c r="BF214"/>
  <c r="T214"/>
  <c r="R214"/>
  <c r="P214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R148"/>
  <c r="P148"/>
  <c r="J141"/>
  <c r="F139"/>
  <c r="E137"/>
  <c r="BI124"/>
  <c r="BH124"/>
  <c r="BG124"/>
  <c r="BF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J91"/>
  <c r="F89"/>
  <c r="E87"/>
  <c r="J24"/>
  <c r="E24"/>
  <c r="J142"/>
  <c r="J23"/>
  <c r="J18"/>
  <c r="E18"/>
  <c r="F142"/>
  <c r="J17"/>
  <c r="J15"/>
  <c r="E15"/>
  <c r="F91"/>
  <c r="J14"/>
  <c r="J12"/>
  <c r="J139"/>
  <c r="E7"/>
  <c r="E135"/>
  <c i="1" r="L90"/>
  <c r="AM90"/>
  <c r="AM89"/>
  <c r="L89"/>
  <c r="AM87"/>
  <c r="L87"/>
  <c r="L85"/>
  <c r="L84"/>
  <c i="4" r="BK192"/>
  <c r="J192"/>
  <c r="BK189"/>
  <c r="BK188"/>
  <c r="J186"/>
  <c r="BK179"/>
  <c r="J176"/>
  <c r="J169"/>
  <c r="BK167"/>
  <c r="BK165"/>
  <c r="BK161"/>
  <c r="BK160"/>
  <c r="J153"/>
  <c r="BK149"/>
  <c r="BK148"/>
  <c r="BK142"/>
  <c r="J141"/>
  <c r="BK138"/>
  <c r="BK135"/>
  <c r="J133"/>
  <c r="BK132"/>
  <c r="J131"/>
  <c r="BK187"/>
  <c r="BK184"/>
  <c r="J180"/>
  <c r="J179"/>
  <c r="J175"/>
  <c r="J174"/>
  <c r="BK172"/>
  <c r="J171"/>
  <c r="J168"/>
  <c r="J167"/>
  <c r="BK164"/>
  <c r="BK162"/>
  <c r="J161"/>
  <c r="J160"/>
  <c r="BK152"/>
  <c r="J150"/>
  <c r="BK144"/>
  <c r="J142"/>
  <c r="J140"/>
  <c r="BK137"/>
  <c r="BK133"/>
  <c i="3" r="BK342"/>
  <c r="J341"/>
  <c r="J330"/>
  <c r="BK329"/>
  <c r="J323"/>
  <c r="BK317"/>
  <c r="BK314"/>
  <c r="BK312"/>
  <c r="BK307"/>
  <c r="J301"/>
  <c r="BK296"/>
  <c r="BK291"/>
  <c r="BK290"/>
  <c r="J285"/>
  <c r="BK281"/>
  <c r="J278"/>
  <c r="J273"/>
  <c r="BK269"/>
  <c r="BK268"/>
  <c r="J267"/>
  <c r="J263"/>
  <c r="BK260"/>
  <c r="J254"/>
  <c r="BK252"/>
  <c r="J246"/>
  <c r="BK243"/>
  <c r="BK241"/>
  <c r="J235"/>
  <c r="J234"/>
  <c r="BK233"/>
  <c r="J231"/>
  <c r="BK230"/>
  <c r="BK228"/>
  <c r="J224"/>
  <c r="J219"/>
  <c r="BK214"/>
  <c r="J213"/>
  <c r="J199"/>
  <c r="BK194"/>
  <c r="BK183"/>
  <c r="J182"/>
  <c r="J177"/>
  <c r="BK173"/>
  <c r="J171"/>
  <c r="BK167"/>
  <c r="J161"/>
  <c r="J151"/>
  <c r="BK145"/>
  <c r="J139"/>
  <c r="J138"/>
  <c r="BK137"/>
  <c i="2" r="BK458"/>
  <c r="BK456"/>
  <c r="J436"/>
  <c r="BK433"/>
  <c r="J424"/>
  <c r="BK423"/>
  <c r="BK407"/>
  <c r="J388"/>
  <c r="J385"/>
  <c r="BK380"/>
  <c r="BK376"/>
  <c r="J374"/>
  <c r="J373"/>
  <c r="J368"/>
  <c r="J359"/>
  <c r="BK357"/>
  <c r="BK352"/>
  <c r="BK347"/>
  <c r="J339"/>
  <c r="J329"/>
  <c r="J327"/>
  <c r="J326"/>
  <c r="BK322"/>
  <c r="BK307"/>
  <c r="BK302"/>
  <c r="BK298"/>
  <c r="BK270"/>
  <c r="J266"/>
  <c r="BK265"/>
  <c r="BK263"/>
  <c r="J241"/>
  <c r="J231"/>
  <c r="BK206"/>
  <c r="BK204"/>
  <c r="BK193"/>
  <c r="BK192"/>
  <c r="BK179"/>
  <c r="BK166"/>
  <c r="BK164"/>
  <c r="J163"/>
  <c r="J153"/>
  <c r="J152"/>
  <c i="1" r="AS94"/>
  <c i="4" r="J191"/>
  <c r="BK185"/>
  <c r="J183"/>
  <c r="BK180"/>
  <c r="J177"/>
  <c r="BK176"/>
  <c r="BK175"/>
  <c r="BK174"/>
  <c r="BK173"/>
  <c r="J172"/>
  <c r="BK171"/>
  <c r="BK169"/>
  <c r="BK166"/>
  <c r="J164"/>
  <c r="BK163"/>
  <c r="J159"/>
  <c r="BK155"/>
  <c r="J149"/>
  <c r="J146"/>
  <c r="BK141"/>
  <c r="J139"/>
  <c r="J137"/>
  <c r="J136"/>
  <c i="3" r="BK206"/>
  <c r="J198"/>
  <c r="J186"/>
  <c r="J181"/>
  <c r="J160"/>
  <c r="BK157"/>
  <c r="BK147"/>
  <c r="J143"/>
  <c r="J142"/>
  <c r="BK140"/>
  <c r="BK138"/>
  <c i="4" r="J190"/>
  <c r="J189"/>
  <c r="J188"/>
  <c r="J187"/>
  <c r="BK186"/>
  <c r="J185"/>
  <c r="J184"/>
  <c r="BK183"/>
  <c r="BK177"/>
  <c r="J173"/>
  <c r="BK168"/>
  <c r="J166"/>
  <c r="J165"/>
  <c r="J162"/>
  <c r="J158"/>
  <c r="BK157"/>
  <c r="J157"/>
  <c r="J156"/>
  <c r="J151"/>
  <c r="J148"/>
  <c r="BK146"/>
  <c r="J135"/>
  <c i="3" r="J337"/>
  <c r="BK335"/>
  <c r="J334"/>
  <c r="J331"/>
  <c r="J329"/>
  <c r="J325"/>
  <c r="BK324"/>
  <c r="BK320"/>
  <c r="J319"/>
  <c r="J317"/>
  <c r="J315"/>
  <c r="J314"/>
  <c r="J311"/>
  <c r="BK310"/>
  <c r="J309"/>
  <c r="J307"/>
  <c r="BK302"/>
  <c r="BK301"/>
  <c r="BK299"/>
  <c r="BK297"/>
  <c r="BK295"/>
  <c r="BK293"/>
  <c r="BK289"/>
  <c r="J288"/>
  <c r="BK285"/>
  <c r="J283"/>
  <c r="BK282"/>
  <c r="BK279"/>
  <c r="J276"/>
  <c r="BK275"/>
  <c r="J274"/>
  <c r="BK270"/>
  <c r="BK261"/>
  <c r="J259"/>
  <c r="J256"/>
  <c r="BK250"/>
  <c r="J243"/>
  <c r="J242"/>
  <c r="J241"/>
  <c r="J239"/>
  <c r="BK235"/>
  <c r="BK232"/>
  <c r="J228"/>
  <c r="J227"/>
  <c r="J226"/>
  <c r="BK225"/>
  <c r="BK177"/>
  <c r="BK176"/>
  <c r="J174"/>
  <c r="BK172"/>
  <c r="J164"/>
  <c r="BK155"/>
  <c r="BK152"/>
  <c r="BK148"/>
  <c r="J144"/>
  <c r="BK139"/>
  <c i="2" r="BK461"/>
  <c r="J452"/>
  <c r="BK445"/>
  <c r="J441"/>
  <c r="BK438"/>
  <c r="BK436"/>
  <c r="BK430"/>
  <c r="J425"/>
  <c r="BK374"/>
  <c r="J366"/>
  <c r="BK360"/>
  <c r="J357"/>
  <c r="J349"/>
  <c r="BK344"/>
  <c r="BK337"/>
  <c r="BK330"/>
  <c r="BK329"/>
  <c r="J307"/>
  <c r="J305"/>
  <c r="BK241"/>
  <c r="BK234"/>
  <c r="J224"/>
  <c r="BK186"/>
  <c r="J185"/>
  <c r="BK184"/>
  <c r="J178"/>
  <c r="BK176"/>
  <c r="J119"/>
  <c i="4" r="J163"/>
  <c r="BK159"/>
  <c r="BK158"/>
  <c r="BK156"/>
  <c r="BK153"/>
  <c r="BK151"/>
  <c r="BK147"/>
  <c r="J145"/>
  <c r="BK139"/>
  <c r="J130"/>
  <c i="3" r="J339"/>
  <c r="BK338"/>
  <c r="J335"/>
  <c r="BK332"/>
  <c r="J326"/>
  <c r="J321"/>
  <c r="BK309"/>
  <c r="BK308"/>
  <c r="J305"/>
  <c r="J300"/>
  <c r="J298"/>
  <c r="BK292"/>
  <c r="J290"/>
  <c r="J286"/>
  <c r="J284"/>
  <c r="J281"/>
  <c r="J280"/>
  <c r="J279"/>
  <c r="BK272"/>
  <c r="J271"/>
  <c r="J268"/>
  <c r="J264"/>
  <c r="BK262"/>
  <c r="J261"/>
  <c r="BK259"/>
  <c r="J258"/>
  <c r="J257"/>
  <c r="BK253"/>
  <c r="J251"/>
  <c r="BK249"/>
  <c r="J247"/>
  <c r="J244"/>
  <c r="BK239"/>
  <c r="BK237"/>
  <c r="BK234"/>
  <c r="BK231"/>
  <c r="J230"/>
  <c r="J229"/>
  <c r="BK224"/>
  <c r="J223"/>
  <c r="BK220"/>
  <c r="BK217"/>
  <c r="J210"/>
  <c r="BK209"/>
  <c r="J202"/>
  <c r="BK195"/>
  <c r="BK191"/>
  <c r="BK187"/>
  <c r="J180"/>
  <c r="BK179"/>
  <c r="BK171"/>
  <c r="J170"/>
  <c r="BK161"/>
  <c r="J152"/>
  <c r="J150"/>
  <c r="J148"/>
  <c r="BK146"/>
  <c r="BK142"/>
  <c i="2" r="J460"/>
  <c r="BK457"/>
  <c r="J450"/>
  <c r="J444"/>
  <c r="BK440"/>
  <c r="J433"/>
  <c r="J429"/>
  <c r="J428"/>
  <c r="BK424"/>
  <c r="J417"/>
  <c r="BK392"/>
  <c r="BK382"/>
  <c r="J380"/>
  <c r="BK373"/>
  <c r="BK331"/>
  <c r="J324"/>
  <c r="BK316"/>
  <c r="BK305"/>
  <c r="J263"/>
  <c r="BK239"/>
  <c r="BK238"/>
  <c r="BK236"/>
  <c r="J229"/>
  <c r="J205"/>
  <c r="J200"/>
  <c r="J195"/>
  <c r="J180"/>
  <c r="J179"/>
  <c i="4" r="BK191"/>
  <c r="BK190"/>
  <c r="J155"/>
  <c r="J152"/>
  <c r="BK150"/>
  <c r="J147"/>
  <c r="J144"/>
  <c r="J138"/>
  <c r="BK134"/>
  <c r="BK131"/>
  <c r="BK130"/>
  <c i="3" r="J342"/>
  <c r="BK341"/>
  <c r="J340"/>
  <c r="J338"/>
  <c r="BK330"/>
  <c r="J327"/>
  <c r="J324"/>
  <c r="BK321"/>
  <c r="J318"/>
  <c r="BK316"/>
  <c r="J312"/>
  <c r="BK311"/>
  <c r="J308"/>
  <c r="J306"/>
  <c r="BK305"/>
  <c r="BK300"/>
  <c r="J297"/>
  <c r="J296"/>
  <c r="BK294"/>
  <c r="J293"/>
  <c r="J289"/>
  <c r="BK287"/>
  <c r="BK283"/>
  <c r="BK278"/>
  <c r="BK277"/>
  <c r="BK271"/>
  <c r="J269"/>
  <c r="BK267"/>
  <c r="BK263"/>
  <c r="J262"/>
  <c r="J255"/>
  <c r="J253"/>
  <c r="BK251"/>
  <c r="J249"/>
  <c r="BK248"/>
  <c r="BK247"/>
  <c r="BK245"/>
  <c r="BK244"/>
  <c r="J240"/>
  <c r="J237"/>
  <c r="J232"/>
  <c r="BK227"/>
  <c r="J222"/>
  <c r="BK221"/>
  <c r="J218"/>
  <c r="J203"/>
  <c r="BK202"/>
  <c r="BK199"/>
  <c r="J195"/>
  <c r="J194"/>
  <c r="BK190"/>
  <c r="J183"/>
  <c r="BK180"/>
  <c r="J178"/>
  <c r="J176"/>
  <c r="BK170"/>
  <c r="J157"/>
  <c r="BK150"/>
  <c r="J145"/>
  <c r="BK143"/>
  <c r="J140"/>
  <c i="2" r="J461"/>
  <c r="BK459"/>
  <c r="J458"/>
  <c r="J457"/>
  <c r="J456"/>
  <c r="BK454"/>
  <c r="J445"/>
  <c r="BK429"/>
  <c r="J426"/>
  <c r="J423"/>
  <c r="BK417"/>
  <c r="J407"/>
  <c r="BK388"/>
  <c r="J376"/>
  <c r="J372"/>
  <c r="BK368"/>
  <c r="BK366"/>
  <c r="BK349"/>
  <c r="J347"/>
  <c r="J344"/>
  <c r="BK339"/>
  <c r="J333"/>
  <c r="BK326"/>
  <c r="J322"/>
  <c r="J303"/>
  <c r="BK300"/>
  <c r="BK273"/>
  <c r="BK269"/>
  <c r="BK267"/>
  <c r="BK261"/>
  <c r="J238"/>
  <c r="J234"/>
  <c r="J216"/>
  <c r="J214"/>
  <c r="BK202"/>
  <c r="BK200"/>
  <c r="J198"/>
  <c r="BK195"/>
  <c r="J193"/>
  <c r="BK185"/>
  <c r="BK180"/>
  <c r="J177"/>
  <c r="J168"/>
  <c r="BK167"/>
  <c r="J166"/>
  <c r="J159"/>
  <c r="BK156"/>
  <c r="J148"/>
  <c i="4" r="BK145"/>
  <c r="BK140"/>
  <c r="BK136"/>
  <c r="J134"/>
  <c r="J132"/>
  <c i="3" r="J332"/>
  <c r="BK327"/>
  <c r="BK325"/>
  <c r="J320"/>
  <c r="BK318"/>
  <c r="J316"/>
  <c r="J302"/>
  <c r="J299"/>
  <c r="J294"/>
  <c r="J292"/>
  <c r="J291"/>
  <c r="J287"/>
  <c r="BK284"/>
  <c r="J282"/>
  <c r="BK280"/>
  <c r="BK276"/>
  <c r="J275"/>
  <c r="BK273"/>
  <c r="J270"/>
  <c r="BK266"/>
  <c r="J265"/>
  <c r="BK258"/>
  <c r="BK256"/>
  <c r="J252"/>
  <c r="J250"/>
  <c r="J248"/>
  <c r="BK246"/>
  <c r="BK242"/>
  <c r="J238"/>
  <c r="BK236"/>
  <c r="J233"/>
  <c r="BK226"/>
  <c r="BK223"/>
  <c r="J221"/>
  <c r="BK219"/>
  <c r="J217"/>
  <c r="BK213"/>
  <c r="BK203"/>
  <c r="J187"/>
  <c r="BK182"/>
  <c r="J179"/>
  <c r="BK175"/>
  <c r="BK174"/>
  <c r="J172"/>
  <c r="J167"/>
  <c r="BK164"/>
  <c r="J147"/>
  <c r="J146"/>
  <c r="BK144"/>
  <c i="2" r="BK460"/>
  <c r="J459"/>
  <c r="BK452"/>
  <c r="J448"/>
  <c r="BK444"/>
  <c r="J443"/>
  <c r="BK441"/>
  <c r="J392"/>
  <c r="BK372"/>
  <c r="J370"/>
  <c r="J362"/>
  <c r="J360"/>
  <c r="BK359"/>
  <c r="J355"/>
  <c r="J342"/>
  <c r="J330"/>
  <c r="BK324"/>
  <c r="BK303"/>
  <c r="J300"/>
  <c r="J273"/>
  <c r="J269"/>
  <c r="J267"/>
  <c r="J265"/>
  <c r="J261"/>
  <c r="BK243"/>
  <c r="J236"/>
  <c r="BK231"/>
  <c r="BK229"/>
  <c r="BK224"/>
  <c r="BK214"/>
  <c r="BK205"/>
  <c r="J184"/>
  <c r="BK177"/>
  <c r="BK173"/>
  <c r="BK169"/>
  <c r="J164"/>
  <c r="BK163"/>
  <c r="BK159"/>
  <c r="J156"/>
  <c r="BK153"/>
  <c i="3" r="BK340"/>
  <c r="BK339"/>
  <c r="BK337"/>
  <c r="BK334"/>
  <c r="BK331"/>
  <c r="BK326"/>
  <c r="BK323"/>
  <c r="BK319"/>
  <c r="BK315"/>
  <c r="J310"/>
  <c r="BK306"/>
  <c r="BK298"/>
  <c r="J295"/>
  <c r="BK288"/>
  <c r="BK286"/>
  <c r="J277"/>
  <c r="BK274"/>
  <c r="J272"/>
  <c r="J266"/>
  <c r="BK265"/>
  <c r="BK264"/>
  <c r="J260"/>
  <c r="BK257"/>
  <c r="BK255"/>
  <c r="BK254"/>
  <c r="J245"/>
  <c r="BK240"/>
  <c r="BK238"/>
  <c r="J236"/>
  <c r="BK229"/>
  <c r="J225"/>
  <c r="BK222"/>
  <c r="J220"/>
  <c r="BK218"/>
  <c r="J214"/>
  <c r="BK210"/>
  <c r="J209"/>
  <c r="J206"/>
  <c r="BK198"/>
  <c r="J191"/>
  <c r="J190"/>
  <c r="BK186"/>
  <c r="BK181"/>
  <c r="BK178"/>
  <c r="J175"/>
  <c r="J173"/>
  <c r="BK160"/>
  <c r="J155"/>
  <c r="BK151"/>
  <c r="J137"/>
  <c i="2" r="J454"/>
  <c r="BK450"/>
  <c r="BK448"/>
  <c r="BK443"/>
  <c r="J440"/>
  <c r="J438"/>
  <c r="J430"/>
  <c r="BK428"/>
  <c r="BK426"/>
  <c r="BK425"/>
  <c r="BK385"/>
  <c r="J382"/>
  <c r="BK370"/>
  <c r="BK362"/>
  <c r="BK355"/>
  <c r="J352"/>
  <c r="BK342"/>
  <c r="J337"/>
  <c r="BK333"/>
  <c r="J331"/>
  <c r="BK327"/>
  <c r="J316"/>
  <c r="J302"/>
  <c r="J298"/>
  <c r="J270"/>
  <c r="BK266"/>
  <c r="J243"/>
  <c r="J239"/>
  <c r="BK216"/>
  <c r="J206"/>
  <c r="J204"/>
  <c r="J202"/>
  <c r="BK198"/>
  <c r="J192"/>
  <c r="J186"/>
  <c r="BK178"/>
  <c r="J176"/>
  <c r="J173"/>
  <c r="J169"/>
  <c r="BK168"/>
  <c r="J167"/>
  <c r="BK152"/>
  <c r="BK148"/>
  <c l="1" r="T147"/>
  <c r="T175"/>
  <c r="R268"/>
  <c r="P351"/>
  <c r="R384"/>
  <c r="R439"/>
  <c r="R455"/>
  <c i="3" r="BK136"/>
  <c r="J136"/>
  <c r="J98"/>
  <c r="T136"/>
  <c r="R141"/>
  <c r="T149"/>
  <c r="BK313"/>
  <c r="J313"/>
  <c r="J106"/>
  <c r="BK328"/>
  <c r="J328"/>
  <c r="J108"/>
  <c i="2" r="BK147"/>
  <c r="J147"/>
  <c r="J98"/>
  <c r="P158"/>
  <c r="T158"/>
  <c r="R165"/>
  <c r="BK272"/>
  <c r="J272"/>
  <c r="J103"/>
  <c r="T341"/>
  <c r="BK361"/>
  <c r="J361"/>
  <c r="J110"/>
  <c r="P361"/>
  <c r="R432"/>
  <c r="P447"/>
  <c i="3" r="P136"/>
  <c r="P141"/>
  <c r="P149"/>
  <c r="P304"/>
  <c r="BK322"/>
  <c r="J322"/>
  <c r="J107"/>
  <c r="BK336"/>
  <c r="J336"/>
  <c r="J110"/>
  <c i="2" r="BK158"/>
  <c r="J158"/>
  <c r="J99"/>
  <c r="P175"/>
  <c r="BK268"/>
  <c r="J268"/>
  <c r="J102"/>
  <c r="P268"/>
  <c r="T351"/>
  <c r="R361"/>
  <c r="BK432"/>
  <c r="J432"/>
  <c r="J112"/>
  <c r="T439"/>
  <c r="T455"/>
  <c i="3" r="R136"/>
  <c r="T141"/>
  <c r="R149"/>
  <c r="R304"/>
  <c r="R158"/>
  <c r="R322"/>
  <c r="P336"/>
  <c r="P333"/>
  <c i="2" r="R158"/>
  <c r="T165"/>
  <c r="T272"/>
  <c r="BK341"/>
  <c r="J341"/>
  <c r="J106"/>
  <c r="BK384"/>
  <c r="J384"/>
  <c r="J111"/>
  <c r="P432"/>
  <c r="BK447"/>
  <c r="J447"/>
  <c r="J114"/>
  <c r="P455"/>
  <c i="3" r="P159"/>
  <c r="R313"/>
  <c r="T336"/>
  <c r="T333"/>
  <c i="2" r="R147"/>
  <c r="R175"/>
  <c r="T268"/>
  <c r="BK351"/>
  <c r="J351"/>
  <c r="J109"/>
  <c r="T384"/>
  <c r="P439"/>
  <c r="BK455"/>
  <c r="J455"/>
  <c r="J116"/>
  <c i="3" r="BK141"/>
  <c r="J141"/>
  <c r="J99"/>
  <c r="BK149"/>
  <c r="J149"/>
  <c r="J100"/>
  <c r="BK304"/>
  <c r="J304"/>
  <c r="J105"/>
  <c r="T313"/>
  <c r="R336"/>
  <c r="R333"/>
  <c i="4" r="BK154"/>
  <c r="J154"/>
  <c r="J100"/>
  <c i="2" r="P147"/>
  <c r="BK165"/>
  <c r="J165"/>
  <c r="J100"/>
  <c r="P165"/>
  <c r="P272"/>
  <c r="P341"/>
  <c r="R351"/>
  <c r="T361"/>
  <c r="T432"/>
  <c r="R447"/>
  <c i="3" r="BK159"/>
  <c r="J159"/>
  <c r="J103"/>
  <c r="T304"/>
  <c r="T322"/>
  <c r="T328"/>
  <c i="4" r="P182"/>
  <c i="2" r="BK175"/>
  <c r="J175"/>
  <c r="J101"/>
  <c r="R272"/>
  <c r="R341"/>
  <c r="R340"/>
  <c r="P384"/>
  <c r="BK439"/>
  <c r="J439"/>
  <c r="J113"/>
  <c r="T447"/>
  <c i="3" r="T159"/>
  <c r="T158"/>
  <c r="P322"/>
  <c r="R328"/>
  <c i="4" r="BK129"/>
  <c r="T129"/>
  <c r="R143"/>
  <c r="R154"/>
  <c r="BK170"/>
  <c r="J170"/>
  <c r="J101"/>
  <c r="R170"/>
  <c r="BK178"/>
  <c r="J178"/>
  <c r="J102"/>
  <c r="R178"/>
  <c r="T178"/>
  <c r="R182"/>
  <c i="3" r="P313"/>
  <c r="P328"/>
  <c i="4" r="P129"/>
  <c r="R129"/>
  <c r="R128"/>
  <c r="R127"/>
  <c r="BK143"/>
  <c r="J143"/>
  <c r="J99"/>
  <c r="P143"/>
  <c r="T143"/>
  <c r="P154"/>
  <c r="T154"/>
  <c r="P170"/>
  <c r="T170"/>
  <c r="P178"/>
  <c r="BK182"/>
  <c r="J182"/>
  <c r="J103"/>
  <c r="T182"/>
  <c i="2" r="E85"/>
  <c r="F92"/>
  <c r="BE166"/>
  <c r="BE185"/>
  <c r="BE195"/>
  <c r="BE200"/>
  <c r="BE205"/>
  <c r="BE238"/>
  <c r="BE263"/>
  <c r="BE265"/>
  <c r="BE269"/>
  <c r="BE273"/>
  <c r="BE305"/>
  <c r="BE326"/>
  <c r="BE330"/>
  <c r="BE339"/>
  <c r="BE349"/>
  <c r="BE357"/>
  <c r="BE359"/>
  <c r="BE360"/>
  <c r="BE376"/>
  <c r="BE380"/>
  <c r="BE392"/>
  <c r="BE436"/>
  <c r="BE441"/>
  <c r="BE456"/>
  <c r="BE457"/>
  <c r="BE461"/>
  <c r="BK338"/>
  <c r="J338"/>
  <c r="J104"/>
  <c i="3" r="F130"/>
  <c r="BE142"/>
  <c r="BE143"/>
  <c r="BE144"/>
  <c r="BE145"/>
  <c r="BE146"/>
  <c r="BE174"/>
  <c r="BE203"/>
  <c r="BE221"/>
  <c r="BE237"/>
  <c r="BE252"/>
  <c r="BE253"/>
  <c r="BE258"/>
  <c r="BE259"/>
  <c r="BE261"/>
  <c r="BE262"/>
  <c r="BE263"/>
  <c r="BE276"/>
  <c r="BE283"/>
  <c r="BE284"/>
  <c r="BE285"/>
  <c r="BE294"/>
  <c r="BE301"/>
  <c r="BE312"/>
  <c r="BE314"/>
  <c r="BE318"/>
  <c r="BE324"/>
  <c r="BE325"/>
  <c i="4" r="J124"/>
  <c i="2" r="F141"/>
  <c r="BE176"/>
  <c r="BE241"/>
  <c r="BE266"/>
  <c r="BE302"/>
  <c r="BE322"/>
  <c r="BE329"/>
  <c r="BE331"/>
  <c r="BE344"/>
  <c r="BE352"/>
  <c r="BE368"/>
  <c r="BE423"/>
  <c r="BE428"/>
  <c r="BE440"/>
  <c r="BE445"/>
  <c r="BE450"/>
  <c r="BE454"/>
  <c i="3" r="E85"/>
  <c r="J92"/>
  <c r="BE138"/>
  <c r="BE151"/>
  <c r="BE157"/>
  <c r="BE170"/>
  <c r="BE171"/>
  <c r="BE173"/>
  <c r="BE181"/>
  <c r="BE202"/>
  <c r="BE210"/>
  <c r="BE224"/>
  <c r="BE225"/>
  <c r="BE235"/>
  <c r="BE247"/>
  <c r="BE257"/>
  <c r="BE264"/>
  <c r="BE268"/>
  <c r="BE272"/>
  <c r="BE279"/>
  <c r="BE286"/>
  <c r="BE293"/>
  <c r="BE298"/>
  <c r="BE319"/>
  <c r="BE329"/>
  <c r="BE335"/>
  <c r="BE338"/>
  <c r="BE339"/>
  <c r="BK156"/>
  <c r="J156"/>
  <c r="J101"/>
  <c i="4" r="E85"/>
  <c r="BE130"/>
  <c r="BE138"/>
  <c r="BE139"/>
  <c i="2" r="BE152"/>
  <c r="BE169"/>
  <c r="BE173"/>
  <c r="BE184"/>
  <c r="BE204"/>
  <c r="BE206"/>
  <c r="BE236"/>
  <c r="BE243"/>
  <c r="BE270"/>
  <c r="BE298"/>
  <c r="BE307"/>
  <c r="BE316"/>
  <c r="BE324"/>
  <c r="BE337"/>
  <c r="BE362"/>
  <c r="BE370"/>
  <c r="BE374"/>
  <c r="BE385"/>
  <c r="BE424"/>
  <c r="BE425"/>
  <c r="BE443"/>
  <c r="BE444"/>
  <c r="BK346"/>
  <c r="J346"/>
  <c r="J107"/>
  <c i="3" r="J89"/>
  <c r="BE147"/>
  <c r="BE148"/>
  <c r="BE152"/>
  <c r="BE155"/>
  <c r="BE177"/>
  <c r="BE179"/>
  <c r="BE187"/>
  <c r="BE198"/>
  <c r="BE209"/>
  <c r="BE214"/>
  <c r="BE217"/>
  <c r="BE219"/>
  <c r="BE220"/>
  <c r="BE230"/>
  <c r="BE231"/>
  <c r="BE239"/>
  <c r="BE241"/>
  <c r="BE242"/>
  <c r="BE243"/>
  <c r="BE245"/>
  <c r="BE270"/>
  <c r="BE282"/>
  <c r="BE288"/>
  <c r="BE290"/>
  <c r="BE291"/>
  <c r="BE309"/>
  <c r="BE310"/>
  <c r="BE315"/>
  <c r="BE317"/>
  <c r="BE320"/>
  <c r="BE326"/>
  <c i="4" r="J91"/>
  <c r="F124"/>
  <c r="BE132"/>
  <c r="BE133"/>
  <c r="BE141"/>
  <c r="BE142"/>
  <c r="BE151"/>
  <c r="BE153"/>
  <c r="BE156"/>
  <c i="2" r="J89"/>
  <c r="J92"/>
  <c r="BE163"/>
  <c r="BE168"/>
  <c r="BE186"/>
  <c r="BE192"/>
  <c r="BE193"/>
  <c r="BE198"/>
  <c r="BE202"/>
  <c r="BE214"/>
  <c r="BE216"/>
  <c r="BE224"/>
  <c r="BE261"/>
  <c r="BE267"/>
  <c r="BE303"/>
  <c r="BE388"/>
  <c r="BE407"/>
  <c r="BE426"/>
  <c r="BE430"/>
  <c r="BE438"/>
  <c r="BE448"/>
  <c r="BE452"/>
  <c r="BE459"/>
  <c i="3" r="J130"/>
  <c r="BE139"/>
  <c r="BE140"/>
  <c r="BE175"/>
  <c r="BE178"/>
  <c r="BE186"/>
  <c r="BE190"/>
  <c r="BE199"/>
  <c r="BE206"/>
  <c r="BE213"/>
  <c r="BE222"/>
  <c r="BE226"/>
  <c r="BE227"/>
  <c r="BE228"/>
  <c r="BE246"/>
  <c r="BE248"/>
  <c r="BE254"/>
  <c r="BE255"/>
  <c r="BE256"/>
  <c r="BE265"/>
  <c r="BE266"/>
  <c r="BE267"/>
  <c r="BE273"/>
  <c r="BE277"/>
  <c r="BE278"/>
  <c r="BE289"/>
  <c r="BE297"/>
  <c r="BE299"/>
  <c r="BE302"/>
  <c r="BE307"/>
  <c r="BE337"/>
  <c r="BE342"/>
  <c i="4" r="J121"/>
  <c r="BE149"/>
  <c r="BE150"/>
  <c r="BE152"/>
  <c i="2" r="BE153"/>
  <c r="BE164"/>
  <c r="BE177"/>
  <c r="BE179"/>
  <c r="BE180"/>
  <c r="BE231"/>
  <c r="BE327"/>
  <c r="BE333"/>
  <c r="BE342"/>
  <c r="BE347"/>
  <c r="BE373"/>
  <c r="BE429"/>
  <c r="BE433"/>
  <c r="BE458"/>
  <c r="BE460"/>
  <c i="3" r="BE137"/>
  <c r="BE150"/>
  <c r="BE233"/>
  <c r="BE234"/>
  <c r="BE236"/>
  <c r="BE238"/>
  <c r="BE240"/>
  <c r="BE249"/>
  <c r="BE260"/>
  <c r="BE269"/>
  <c r="BE281"/>
  <c r="BE287"/>
  <c r="BE292"/>
  <c r="BE296"/>
  <c r="BE300"/>
  <c r="BE308"/>
  <c r="BE316"/>
  <c r="BE323"/>
  <c r="BE330"/>
  <c r="BE341"/>
  <c i="4" r="BE131"/>
  <c r="BE161"/>
  <c r="BE163"/>
  <c r="BE165"/>
  <c r="BE171"/>
  <c r="BE173"/>
  <c r="BE174"/>
  <c r="BE180"/>
  <c i="2" r="BK453"/>
  <c r="J453"/>
  <c r="J115"/>
  <c i="3" r="BE161"/>
  <c r="BE164"/>
  <c r="BE167"/>
  <c r="BE180"/>
  <c r="BE182"/>
  <c r="BE183"/>
  <c r="BE191"/>
  <c r="BE194"/>
  <c r="BE195"/>
  <c i="4" r="F91"/>
  <c r="BE134"/>
  <c r="BE135"/>
  <c r="BE157"/>
  <c r="BE160"/>
  <c r="BE162"/>
  <c r="BE164"/>
  <c r="BE167"/>
  <c r="BE186"/>
  <c r="BE190"/>
  <c i="2" r="J31"/>
  <c r="BE148"/>
  <c r="BE156"/>
  <c r="BE159"/>
  <c r="BE167"/>
  <c r="BE178"/>
  <c r="BE229"/>
  <c r="BE234"/>
  <c r="BE239"/>
  <c r="BE300"/>
  <c r="BE355"/>
  <c r="BE366"/>
  <c r="BE372"/>
  <c r="BE382"/>
  <c r="BE417"/>
  <c r="BK348"/>
  <c r="J348"/>
  <c r="J108"/>
  <c i="3" r="F92"/>
  <c r="BE160"/>
  <c r="BE172"/>
  <c r="BE176"/>
  <c r="BE218"/>
  <c r="BE223"/>
  <c r="BE229"/>
  <c r="BE232"/>
  <c r="BE244"/>
  <c r="BE250"/>
  <c r="BE251"/>
  <c r="BE271"/>
  <c r="BE274"/>
  <c r="BE275"/>
  <c r="BE280"/>
  <c r="BE295"/>
  <c r="BE305"/>
  <c r="BE306"/>
  <c r="BE311"/>
  <c r="BE321"/>
  <c r="BE327"/>
  <c r="BE331"/>
  <c r="BE332"/>
  <c r="BE334"/>
  <c r="BE340"/>
  <c i="4" r="BE136"/>
  <c r="BE146"/>
  <c r="BE147"/>
  <c r="BE148"/>
  <c r="BE159"/>
  <c r="BE169"/>
  <c r="BE176"/>
  <c r="BE177"/>
  <c r="BE179"/>
  <c r="BE183"/>
  <c r="BE185"/>
  <c r="BE188"/>
  <c r="BE191"/>
  <c i="3" r="BK333"/>
  <c r="J333"/>
  <c r="J109"/>
  <c i="4" r="BE137"/>
  <c r="BE140"/>
  <c r="BE144"/>
  <c r="BE145"/>
  <c r="BE155"/>
  <c r="BE158"/>
  <c r="BE166"/>
  <c r="BE168"/>
  <c r="BE172"/>
  <c r="BE175"/>
  <c r="BE184"/>
  <c r="BE187"/>
  <c r="BE189"/>
  <c r="BE192"/>
  <c r="J36"/>
  <c i="1" r="AW97"/>
  <c i="2" r="F39"/>
  <c i="1" r="BD95"/>
  <c i="2" r="J36"/>
  <c i="1" r="AW95"/>
  <c i="3" r="F38"/>
  <c i="1" r="BC96"/>
  <c i="4" r="F38"/>
  <c i="1" r="BC97"/>
  <c i="2" r="F37"/>
  <c i="1" r="BB95"/>
  <c i="3" r="F37"/>
  <c i="1" r="BB96"/>
  <c i="3" r="J36"/>
  <c i="1" r="AW96"/>
  <c i="3" r="F36"/>
  <c i="1" r="BA96"/>
  <c i="4" r="F36"/>
  <c i="1" r="BA97"/>
  <c i="2" r="F38"/>
  <c i="1" r="BC95"/>
  <c i="4" r="F37"/>
  <c i="1" r="BB97"/>
  <c i="4" r="F39"/>
  <c i="1" r="BD97"/>
  <c i="3" r="F39"/>
  <c i="1" r="BD96"/>
  <c i="2" r="F36"/>
  <c i="1" r="BA95"/>
  <c i="3" l="1" r="P135"/>
  <c i="2" r="T340"/>
  <c r="R146"/>
  <c r="R145"/>
  <c i="3" r="P158"/>
  <c r="T135"/>
  <c r="T134"/>
  <c i="2" r="P340"/>
  <c r="P146"/>
  <c r="P145"/>
  <c i="1" r="AU95"/>
  <c i="2" r="T146"/>
  <c r="T145"/>
  <c i="4" r="T128"/>
  <c r="T127"/>
  <c i="3" r="R135"/>
  <c r="R134"/>
  <c i="4" r="P128"/>
  <c r="P127"/>
  <c i="1" r="AU97"/>
  <c i="4" r="BK128"/>
  <c r="J128"/>
  <c r="J97"/>
  <c i="2" r="BK340"/>
  <c r="J340"/>
  <c r="J105"/>
  <c i="3" r="BK158"/>
  <c r="J158"/>
  <c r="J102"/>
  <c i="2" r="BK146"/>
  <c r="BK145"/>
  <c r="J145"/>
  <c r="J96"/>
  <c i="3" r="BK135"/>
  <c r="BK134"/>
  <c r="J134"/>
  <c r="J96"/>
  <c r="J30"/>
  <c i="4" r="J129"/>
  <c r="J98"/>
  <c i="2" r="J35"/>
  <c i="1" r="AV95"/>
  <c r="AT95"/>
  <c i="2" r="F35"/>
  <c i="1" r="AZ95"/>
  <c i="2" r="J126"/>
  <c i="1" r="BB94"/>
  <c r="AX94"/>
  <c i="3" r="J32"/>
  <c i="1" r="AG96"/>
  <c r="BC94"/>
  <c r="AY94"/>
  <c i="4" r="F35"/>
  <c i="1" r="AZ97"/>
  <c r="BD94"/>
  <c r="W33"/>
  <c i="3" r="F35"/>
  <c i="1" r="AZ96"/>
  <c r="BA94"/>
  <c r="AW94"/>
  <c r="AK30"/>
  <c i="4" r="J35"/>
  <c i="1" r="AV97"/>
  <c r="AT97"/>
  <c i="3" r="J35"/>
  <c i="1" r="AV96"/>
  <c r="AT96"/>
  <c i="3" l="1" r="P134"/>
  <c i="1" r="AU96"/>
  <c i="3" r="J41"/>
  <c r="J135"/>
  <c r="J97"/>
  <c i="2" r="J30"/>
  <c r="J146"/>
  <c r="J97"/>
  <c i="4" r="BK127"/>
  <c r="J127"/>
  <c r="J96"/>
  <c i="1" r="AN96"/>
  <c r="AU94"/>
  <c r="W32"/>
  <c r="W31"/>
  <c i="4" r="J108"/>
  <c i="1" r="AZ94"/>
  <c r="AV94"/>
  <c r="AK29"/>
  <c i="3" r="J115"/>
  <c i="2" r="J32"/>
  <c i="1" r="AG95"/>
  <c r="AN95"/>
  <c r="W30"/>
  <c i="2" l="1" r="J41"/>
  <c i="4" r="J30"/>
  <c i="1" r="AT94"/>
  <c r="W29"/>
  <c i="4" r="J32"/>
  <c i="1" r="AG97"/>
  <c r="AN97"/>
  <c i="4" l="1" r="J41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<sst xmlns="http://schemas.openxmlformats.org/spreadsheetml/2006/main">
  <si>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</si>
  <si>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</si>
  <si>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</si>
  <si>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</si>
  <si>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</si>
  <si>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{0203ab2b-cb85-42c3-83d3-af1199e7c672}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</si>
  <si>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</si>
  <si>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</si>
  <si>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</si>
  <si>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</si>
  <si>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</si>
  <si>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</si>
  <si>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</si>
  <si>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R-O-2021009</t>
  </si>
  <si>
    <t>Stavba:</t>
  </si>
  <si>
    <t>Snížení energetické náročnosti zimního stadionu Velké Popovice</t>
  </si>
  <si>
    <t>KSO:</t>
  </si>
  <si>
    <t>CC-CZ:</t>
  </si>
  <si>
    <t>Místo:</t>
  </si>
  <si>
    <t>Velké Popovice</t>
  </si>
  <si>
    <t>Datum:</t>
  </si>
  <si>
    <t>12. 4. 2021</t>
  </si>
  <si>
    <t>Zadavatel:</t>
  </si>
  <si>
    <t>IČ:</t>
  </si>
  <si>
    <t xml:space="preserve"> </t>
  </si>
  <si>
    <t>DIČ:</t>
  </si>
  <si>
    <t>Zhotovitel:</t>
  </si>
  <si>
    <t>Projektant:</t>
  </si>
  <si>
    <t>studio mija - Ing. Miroslav Jakoubek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</si>
  <si>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</si>
  <si>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</si>
  <si>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</si>
  <si>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</si>
  <si>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</si>
  <si>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</si>
  <si>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</si>
  <si>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</si>
  <si>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</si>
  <si>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</si>
  <si>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</si>
  <si>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</si>
  <si>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</si>
  <si>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</si>
  <si>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</si>
  <si>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</si>
  <si>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</si>
  <si>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</si>
  <si>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</si>
  <si>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</si>
  <si>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</si>
  <si>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</si>
  <si>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</si>
  <si>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</si>
  <si>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</si>
  <si>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</si>
  <si>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</si>
  <si>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</si>
  <si>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</si>
  <si>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</si>
  <si>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</si>
  <si>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</si>
  <si>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</si>
  <si>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</si>
  <si>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</si>
  <si>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</si>
  <si>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</si>
  <si>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</si>
  <si>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</si>
  <si>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</si>
  <si>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</si>
  <si>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</si>
  <si>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</si>
  <si>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</si>
  <si>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</si>
  <si>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</si>
  <si>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</si>
  <si>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</si>
  <si>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</si>
  <si>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</si>
  <si>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</si>
  <si>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</si>
  <si>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{c063d507-b48a-402c-a6eb-58937764e3cb}</t>
  </si>
  <si>
    <t>2</t>
  </si>
  <si>
    <t>02</t>
  </si>
  <si>
    <t>Elektroinstalace</t>
  </si>
  <si>
    <t>{d414b9e9-f68a-4b32-91e7-dd9ddafe2590}</t>
  </si>
  <si>
    <t>03</t>
  </si>
  <si>
    <t>VZT</t>
  </si>
  <si>
    <t>{24bc2ad4-49f5-4087-9b29-4a65c6f1fbd9}</t>
  </si>
  <si>
    <t>KRYCÍ LIST SOUPISU PRACÍ</t>
  </si>
  <si>
    <t>Objekt:</t>
  </si>
  <si>
    <t>01 - Stavební část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</si>
  <si>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</si>
  <si>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</si>
  <si>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</si>
  <si>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</si>
  <si>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</si>
  <si>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</si>
  <si>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</si>
  <si>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</si>
  <si>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</si>
  <si>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</si>
  <si>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</si>
  <si>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</si>
  <si>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</si>
  <si>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</si>
  <si>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</si>
  <si>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</si>
  <si>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</si>
  <si>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</si>
  <si>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</si>
  <si>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</si>
  <si>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</si>
  <si>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</si>
  <si>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</si>
  <si>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</si>
  <si>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</si>
  <si>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</si>
  <si>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HZS - Hodinové zúčtovací sazby</t>
  </si>
  <si>
    <t>2) Ostatní náklady</t>
  </si>
  <si>
    <t>Zařízení staveniště</t>
  </si>
  <si>
    <t>VRN</t>
  </si>
  <si>
    <t>Projektové práce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</si>
  <si>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</si>
  <si>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</si>
  <si>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</si>
  <si>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</si>
  <si>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</si>
  <si>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</si>
  <si>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</si>
  <si>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</si>
  <si>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</si>
  <si>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</si>
  <si>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</si>
  <si>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</si>
  <si>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</si>
  <si>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</si>
  <si>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</si>
  <si>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</si>
  <si>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</si>
  <si>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</si>
  <si>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</si>
  <si>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</si>
  <si>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</si>
  <si>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</si>
  <si>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</si>
  <si>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132112111</t>
  </si>
  <si>
    <t>Hloubení rýh š do 800 mm v soudržných horninách třídy těžitelnosti I, skupiny 1 a 2 ručně</t>
  </si>
  <si>
    <t>m3</t>
  </si>
  <si>
    <t>CS ÚRS 2021 01</t>
  </si>
  <si>
    <t>4</t>
  </si>
  <si>
    <t>-2118932633</t>
  </si>
  <si>
    <t>VV</t>
  </si>
  <si>
    <t>62*0,6*0,3</t>
  </si>
  <si>
    <t>30*1,6*1</t>
  </si>
  <si>
    <t>Součet</t>
  </si>
  <si>
    <t>162751117</t>
  </si>
  <si>
    <t>Vodorovné přemístění do 10000 m výkopku/sypaniny z horniny třídy těžitelnosti I, skupiny 1 až 3</t>
  </si>
  <si>
    <t>-1313594744</t>
  </si>
  <si>
    <t>3</t>
  </si>
  <si>
    <t>171201231</t>
  </si>
  <si>
    <t>Poplatek za uložení zeminy a kamení na recyklační skládce (skládkovné) kód odpadu 17 05 04</t>
  </si>
  <si>
    <t>t</t>
  </si>
  <si>
    <t>1384516790</t>
  </si>
  <si>
    <t>59,16</t>
  </si>
  <si>
    <t>59,16*2 'Přepočtené koeficientem množství</t>
  </si>
  <si>
    <t>175111101</t>
  </si>
  <si>
    <t>Obsypání potrubí ručně sypaninou bez prohození, uloženou do 3 m</t>
  </si>
  <si>
    <t>167610263</t>
  </si>
  <si>
    <t>30*1*1,4</t>
  </si>
  <si>
    <t>Svislé a kompletní konstrukce</t>
  </si>
  <si>
    <t>5</t>
  </si>
  <si>
    <t>310238211</t>
  </si>
  <si>
    <t>Zazdívka otvorů pl do 1 m2 ve zdivu nadzákladovém cihlami pálenými na MVC</t>
  </si>
  <si>
    <t>30694998</t>
  </si>
  <si>
    <t>1*1*0,5*7</t>
  </si>
  <si>
    <t>2*1*0,5*1</t>
  </si>
  <si>
    <t>6</t>
  </si>
  <si>
    <t>311236401.WNR</t>
  </si>
  <si>
    <t>Zdivo jednovrstvé zvukově izolační z cihel Porotherm 25 AKU Z Profi Dryfix P15 na zdicí pěnu tloušťky 250 mm</t>
  </si>
  <si>
    <t>m2</t>
  </si>
  <si>
    <t>-617455636</t>
  </si>
  <si>
    <t>7</t>
  </si>
  <si>
    <t>317168025</t>
  </si>
  <si>
    <t>Překlad keramický plochý š 145 mm dl 2000 mm</t>
  </si>
  <si>
    <t>kus</t>
  </si>
  <si>
    <t>-764971972</t>
  </si>
  <si>
    <t>Vodorovné konstrukce</t>
  </si>
  <si>
    <t>8</t>
  </si>
  <si>
    <t>417321515</t>
  </si>
  <si>
    <t>Ztužující pásy a věnce ze ŽB tř. C 25/30</t>
  </si>
  <si>
    <t>1857977437</t>
  </si>
  <si>
    <t>9</t>
  </si>
  <si>
    <t>417351115</t>
  </si>
  <si>
    <t>Zřízení bednění ztužujících věnců</t>
  </si>
  <si>
    <t>5142110</t>
  </si>
  <si>
    <t>10</t>
  </si>
  <si>
    <t>417351116</t>
  </si>
  <si>
    <t>Odstranění bednění ztužujících věnců</t>
  </si>
  <si>
    <t>867876666</t>
  </si>
  <si>
    <t>11</t>
  </si>
  <si>
    <t>417361821</t>
  </si>
  <si>
    <t>Výztuž ztužujících pásů a věnců betonářskou ocelí 10 505</t>
  </si>
  <si>
    <t>324195994</t>
  </si>
  <si>
    <t>810*0,893*0,001*1,15</t>
  </si>
  <si>
    <t>1608*0,8*0,222*0,001*1,15</t>
  </si>
  <si>
    <t>12</t>
  </si>
  <si>
    <t>451573111</t>
  </si>
  <si>
    <t>Lože pod potrubí otevřený výkop ze štěrkopísku</t>
  </si>
  <si>
    <t>963588800</t>
  </si>
  <si>
    <t>30*1*0,1</t>
  </si>
  <si>
    <t>Úpravy povrchů, podlahy a osazování výplní</t>
  </si>
  <si>
    <t>13</t>
  </si>
  <si>
    <t>611131121</t>
  </si>
  <si>
    <t>Penetrační disperzní nátěr vnitřních stropů nanášený ručně</t>
  </si>
  <si>
    <t>16</t>
  </si>
  <si>
    <t>-1196962774</t>
  </si>
  <si>
    <t>14</t>
  </si>
  <si>
    <t>611311131</t>
  </si>
  <si>
    <t>Potažení vnitřních rovných stropů vápenným štukem tloušťky do 3 mm</t>
  </si>
  <si>
    <t>-461637999</t>
  </si>
  <si>
    <t>611325422</t>
  </si>
  <si>
    <t>Oprava vnitřní vápenocementové štukové omítky stropů v rozsahu plochy do 30%</t>
  </si>
  <si>
    <t>-1764340146</t>
  </si>
  <si>
    <t>612131121</t>
  </si>
  <si>
    <t>Penetrační disperzní nátěr vnitřních stěn nanášený ručně</t>
  </si>
  <si>
    <t>-1949574161</t>
  </si>
  <si>
    <t>17</t>
  </si>
  <si>
    <t>612135001</t>
  </si>
  <si>
    <t>Vyrovnání podkladu vnitřních stěn maltou vápenocementovou tl do 10 mm</t>
  </si>
  <si>
    <t>-1417944707</t>
  </si>
  <si>
    <t>1*1*7</t>
  </si>
  <si>
    <t>2*1</t>
  </si>
  <si>
    <t>18</t>
  </si>
  <si>
    <t>612311131</t>
  </si>
  <si>
    <t>Potažení vnitřních stěn vápenným štukem tloušťky do 3 mm</t>
  </si>
  <si>
    <t>730744336</t>
  </si>
  <si>
    <t>19</t>
  </si>
  <si>
    <t>612325223</t>
  </si>
  <si>
    <t>Vápenocementová štuková omítka malých ploch do 1,0 m2 na stěnách</t>
  </si>
  <si>
    <t>952779133</t>
  </si>
  <si>
    <t>20</t>
  </si>
  <si>
    <t>612325302</t>
  </si>
  <si>
    <t>Vápenocementová štuková omítka ostění nebo nadpraží</t>
  </si>
  <si>
    <t>902935535</t>
  </si>
  <si>
    <t>(1+1,5*2)*12*0,3</t>
  </si>
  <si>
    <t>(1,5+1,8*2)*9*0,3</t>
  </si>
  <si>
    <t>(1+1,5*2)*6*0,3</t>
  </si>
  <si>
    <t>(1,5+2,2*2)*0,3</t>
  </si>
  <si>
    <t>612325423</t>
  </si>
  <si>
    <t>Oprava vnitřní vápenocementové štukové omítky stěn v rozsahu plochy do 50%</t>
  </si>
  <si>
    <t>-1921714490</t>
  </si>
  <si>
    <t>22</t>
  </si>
  <si>
    <t>621211041</t>
  </si>
  <si>
    <t>Montáž kontaktního zateplení vnějších podhledů lepením a mechanickým kotvením polystyrénových desek tl do 200 mm</t>
  </si>
  <si>
    <t>138172547</t>
  </si>
  <si>
    <t>55+80</t>
  </si>
  <si>
    <t>23</t>
  </si>
  <si>
    <t>M</t>
  </si>
  <si>
    <t>1620147925</t>
  </si>
  <si>
    <t xml:space="preserve">Tepelná izolace tl. 200 mm </t>
  </si>
  <si>
    <t>1281945905</t>
  </si>
  <si>
    <t>135*0,2*1,08</t>
  </si>
  <si>
    <t>29,16*1,02 'Přepočtené koeficientem množství</t>
  </si>
  <si>
    <t>24</t>
  </si>
  <si>
    <t>621251101</t>
  </si>
  <si>
    <t>Příplatek k cenám kontaktního zateplení podhledů za použití tepelněizolačních zátek z polystyrenu</t>
  </si>
  <si>
    <t>-1174812451</t>
  </si>
  <si>
    <t>135</t>
  </si>
  <si>
    <t>25</t>
  </si>
  <si>
    <t>621531011</t>
  </si>
  <si>
    <t>Tenkovrstvá silikonová zrnitá omítka tl. 1,5 mm včetně penetrace vnějších podhledů</t>
  </si>
  <si>
    <t>-967673690</t>
  </si>
  <si>
    <t>26</t>
  </si>
  <si>
    <t>622135001</t>
  </si>
  <si>
    <t>Vyrovnání podkladu vnějších stěn maltou vápenocementovou tl do 10 mm</t>
  </si>
  <si>
    <t>1525191645</t>
  </si>
  <si>
    <t>9+65</t>
  </si>
  <si>
    <t>27</t>
  </si>
  <si>
    <t>622135011</t>
  </si>
  <si>
    <t>Vyrovnání podkladu vnějších stěn tmelem tl do 2 mm</t>
  </si>
  <si>
    <t>554706953</t>
  </si>
  <si>
    <t>28</t>
  </si>
  <si>
    <t>622142001</t>
  </si>
  <si>
    <t>Potažení vnějších stěn sklovláknitým pletivem vtlačeným do tenkovrstvé hmoty</t>
  </si>
  <si>
    <t>-1775276117</t>
  </si>
  <si>
    <t>29</t>
  </si>
  <si>
    <t>622211011</t>
  </si>
  <si>
    <t>Montáž kontaktního zateplení vnějších stěn lepením a mechanickým kotvením polystyrénových desek tl do 80 mm</t>
  </si>
  <si>
    <t>1525563303</t>
  </si>
  <si>
    <t>280+200</t>
  </si>
  <si>
    <t>305</t>
  </si>
  <si>
    <t>40</t>
  </si>
  <si>
    <t>220</t>
  </si>
  <si>
    <t>12+38</t>
  </si>
  <si>
    <t>30</t>
  </si>
  <si>
    <t>28376442</t>
  </si>
  <si>
    <t>deska z polystyrénu XPS, hrana rovná a strukturovaný povrch 300kPa tl 80mm</t>
  </si>
  <si>
    <t>-2060126330</t>
  </si>
  <si>
    <t>12*1,08 'Přepočtené koeficientem množství</t>
  </si>
  <si>
    <t>31</t>
  </si>
  <si>
    <t>1620147913</t>
  </si>
  <si>
    <t xml:space="preserve">Tepelná izolace </t>
  </si>
  <si>
    <t>-292548695</t>
  </si>
  <si>
    <t>305,000*0,08*1,08</t>
  </si>
  <si>
    <t>480*0,05*1,08</t>
  </si>
  <si>
    <t>40,000*0,08*1,08</t>
  </si>
  <si>
    <t>220*0,05*1,08</t>
  </si>
  <si>
    <t>(12+38)*0,05*1,08</t>
  </si>
  <si>
    <t>70,308*1,02 'Přepočtené koeficientem množství</t>
  </si>
  <si>
    <t>32</t>
  </si>
  <si>
    <t>622211031</t>
  </si>
  <si>
    <t>Montáž kontaktního zateplení vnějších stěn z polystyrénových desek tl do 160 mm</t>
  </si>
  <si>
    <t>1809431555</t>
  </si>
  <si>
    <t>301+370</t>
  </si>
  <si>
    <t>230+300</t>
  </si>
  <si>
    <t>60</t>
  </si>
  <si>
    <t>33</t>
  </si>
  <si>
    <t>28376447</t>
  </si>
  <si>
    <t>deska z polystyrénu XPS, hrana rovná a strukturovaný povrch 300kPa tl 160mm</t>
  </si>
  <si>
    <t>-1530975414</t>
  </si>
  <si>
    <t>60*1,08 'Přepočtené koeficientem množství</t>
  </si>
  <si>
    <t>34</t>
  </si>
  <si>
    <t>1620148060</t>
  </si>
  <si>
    <t>146200394</t>
  </si>
  <si>
    <t>1201*0,16*1,08</t>
  </si>
  <si>
    <t>207,533*1,02 'Přepočtené koeficientem množství</t>
  </si>
  <si>
    <t>35</t>
  </si>
  <si>
    <t>622251101</t>
  </si>
  <si>
    <t>Příplatek k cenám kontaktního zateplení stěn za použití tepelněizolačních zátek z polystyrenu</t>
  </si>
  <si>
    <t>-1070740590</t>
  </si>
  <si>
    <t>1107+1261</t>
  </si>
  <si>
    <t>36</t>
  </si>
  <si>
    <t>622251201</t>
  </si>
  <si>
    <t>Příplatek k cenám kontaktního zateplení za použití disperzní (organické) armovací hmoty stěrkování</t>
  </si>
  <si>
    <t>-848412358</t>
  </si>
  <si>
    <t>37</t>
  </si>
  <si>
    <t>622252000.R01</t>
  </si>
  <si>
    <t>Montáž a dodávka profilů kontaktního zateplení připevněných mechanicky</t>
  </si>
  <si>
    <t>soubor</t>
  </si>
  <si>
    <t>689855618</t>
  </si>
  <si>
    <t>38</t>
  </si>
  <si>
    <t>622511111</t>
  </si>
  <si>
    <t>Tenkovrstvá akrylátová mozaiková střednězrnná omítka včetně penetrace vnějších stěn</t>
  </si>
  <si>
    <t>-1617917036</t>
  </si>
  <si>
    <t>60+12+3,5</t>
  </si>
  <si>
    <t>39</t>
  </si>
  <si>
    <t>622531011</t>
  </si>
  <si>
    <t>Tenkovrstvá silikonová zrnitá omítka tl. 1,5 mm včetně penetrace vnějších stěn</t>
  </si>
  <si>
    <t>-940235110</t>
  </si>
  <si>
    <t>1107+1261-60</t>
  </si>
  <si>
    <t>629991011</t>
  </si>
  <si>
    <t>Zakrytí výplní otvorů a svislých ploch fólií přilepenou lepící páskou</t>
  </si>
  <si>
    <t>-1532770816</t>
  </si>
  <si>
    <t>1,5*0,6</t>
  </si>
  <si>
    <t>0,9*0,6*4</t>
  </si>
  <si>
    <t>0,6*0,6</t>
  </si>
  <si>
    <t>0,9*0,6*2</t>
  </si>
  <si>
    <t>1,8*0,6</t>
  </si>
  <si>
    <t>Mezisoučet</t>
  </si>
  <si>
    <t>1,5*1,8*10</t>
  </si>
  <si>
    <t>1,5*1,8*4</t>
  </si>
  <si>
    <t xml:space="preserve">3* 1,34*1,8 </t>
  </si>
  <si>
    <t xml:space="preserve">4 * 3,0*1,8 </t>
  </si>
  <si>
    <t>0,8*2*4</t>
  </si>
  <si>
    <t>1,2*1,5*2</t>
  </si>
  <si>
    <t>0,8*2</t>
  </si>
  <si>
    <t>26*1,2*1,8</t>
  </si>
  <si>
    <t>41</t>
  </si>
  <si>
    <t>629995101</t>
  </si>
  <si>
    <t>Očištění vnějších ploch tlakovou vodou</t>
  </si>
  <si>
    <t>619151808</t>
  </si>
  <si>
    <t>301+55+305+230+40++60+12+130</t>
  </si>
  <si>
    <t>42</t>
  </si>
  <si>
    <t>637121115</t>
  </si>
  <si>
    <t>Okapový chodník z kačírku tl 300 mm s udusáním</t>
  </si>
  <si>
    <t>-217989840</t>
  </si>
  <si>
    <t>62*0,5</t>
  </si>
  <si>
    <t>43</t>
  </si>
  <si>
    <t>637311131</t>
  </si>
  <si>
    <t>Okapový chodník z betonových záhonových obrubníků lože beton</t>
  </si>
  <si>
    <t>m</t>
  </si>
  <si>
    <t>-10543944</t>
  </si>
  <si>
    <t>44</t>
  </si>
  <si>
    <t>642942221</t>
  </si>
  <si>
    <t>Osazování zárubní nebo rámů dveřních kovových do 4 m2 na MC</t>
  </si>
  <si>
    <t>-705931378</t>
  </si>
  <si>
    <t>45</t>
  </si>
  <si>
    <t>553311500</t>
  </si>
  <si>
    <t>zárubeň ocelová pro běžné zdění H 145 1450 dvoukřídlá</t>
  </si>
  <si>
    <t>-788810410</t>
  </si>
  <si>
    <t>Trubní vedení</t>
  </si>
  <si>
    <t>46</t>
  </si>
  <si>
    <t>871310310</t>
  </si>
  <si>
    <t>Montáž kanalizačního potrubí hladkého plnostěnného SN 10 z polypropylenu DN 150</t>
  </si>
  <si>
    <t>658751038</t>
  </si>
  <si>
    <t>47</t>
  </si>
  <si>
    <t>28617003</t>
  </si>
  <si>
    <t>trubka kanalizační PP DN 150x1000mm SN10</t>
  </si>
  <si>
    <t>80096821</t>
  </si>
  <si>
    <t>30*1,015 'Přepočtené koeficientem množství</t>
  </si>
  <si>
    <t>Ostatní konstrukce a práce, bourání</t>
  </si>
  <si>
    <t>48</t>
  </si>
  <si>
    <t>941111122</t>
  </si>
  <si>
    <t>Montáž lešení řadového trubkového lehkého s podlahami zatížení do 200 kg/m2 š do 1,2 m v do 25 m</t>
  </si>
  <si>
    <t>983065119</t>
  </si>
  <si>
    <t>9*9</t>
  </si>
  <si>
    <t>10*11</t>
  </si>
  <si>
    <t>21*13</t>
  </si>
  <si>
    <t>6*5</t>
  </si>
  <si>
    <t>12*8</t>
  </si>
  <si>
    <t>11*12</t>
  </si>
  <si>
    <t>13*10</t>
  </si>
  <si>
    <t>70*8</t>
  </si>
  <si>
    <t>93*10</t>
  </si>
  <si>
    <t>16*13</t>
  </si>
  <si>
    <t>8*4</t>
  </si>
  <si>
    <t>8*6</t>
  </si>
  <si>
    <t>22*9</t>
  </si>
  <si>
    <t>9*11</t>
  </si>
  <si>
    <t>12*13</t>
  </si>
  <si>
    <t>14*7</t>
  </si>
  <si>
    <t>9*17</t>
  </si>
  <si>
    <t>10*12</t>
  </si>
  <si>
    <t>3499*1,05 'Přepočtené koeficientem množství</t>
  </si>
  <si>
    <t>49</t>
  </si>
  <si>
    <t>941111222</t>
  </si>
  <si>
    <t>Příplatek k lešení řadovému trubkovému lehkému s podlahami š 1,2 m v 25 m za první a ZKD den použití</t>
  </si>
  <si>
    <t>-62468036</t>
  </si>
  <si>
    <t>3499*120 'Přepočtené koeficientem množství</t>
  </si>
  <si>
    <t>50</t>
  </si>
  <si>
    <t>941111822</t>
  </si>
  <si>
    <t>Demontáž lešení řadového trubkového lehkého s podlahami zatížení do 200 kg/m2 š do 1,2 m v do 25 m</t>
  </si>
  <si>
    <t>1282436081</t>
  </si>
  <si>
    <t>51</t>
  </si>
  <si>
    <t>949101112</t>
  </si>
  <si>
    <t>Lešení pomocné pro objekty pozemních staveb s lešeňovou podlahou v do 3,5 m zatížení do 150 kg/m2</t>
  </si>
  <si>
    <t>751996036</t>
  </si>
  <si>
    <t>52</t>
  </si>
  <si>
    <t>962031133</t>
  </si>
  <si>
    <t>Bourání příček z cihel pálených na MVC tl do 150 mm</t>
  </si>
  <si>
    <t>-2082495961</t>
  </si>
  <si>
    <t>0,775*2</t>
  </si>
  <si>
    <t>53</t>
  </si>
  <si>
    <t>962081141</t>
  </si>
  <si>
    <t>Bourání příček ze skleněných tvárnic tl do 150 mm</t>
  </si>
  <si>
    <t>73498925</t>
  </si>
  <si>
    <t>54</t>
  </si>
  <si>
    <t>968062354</t>
  </si>
  <si>
    <t>Vybourání dřevěných rámů oken dvojitých včetně křídel pl do 1 m2</t>
  </si>
  <si>
    <t>591802824</t>
  </si>
  <si>
    <t>55</t>
  </si>
  <si>
    <t>968062356</t>
  </si>
  <si>
    <t>Vybourání dřevěných rámů oken dvojitých včetně křídel pl do 4 m2</t>
  </si>
  <si>
    <t>1091596370</t>
  </si>
  <si>
    <t>56</t>
  </si>
  <si>
    <t>968072455</t>
  </si>
  <si>
    <t>Vybourání kovových dveřních zárubní pl do 2 m2</t>
  </si>
  <si>
    <t>-296467810</t>
  </si>
  <si>
    <t>57</t>
  </si>
  <si>
    <t>968072456</t>
  </si>
  <si>
    <t>Vybourání kovových dveřních zárubní pl přes 2 m2</t>
  </si>
  <si>
    <t>-341121918</t>
  </si>
  <si>
    <t>2,35*2,1</t>
  </si>
  <si>
    <t>58</t>
  </si>
  <si>
    <t>973031513</t>
  </si>
  <si>
    <t>Vysekání kapes ve zdivu cihelném na MV nebo MVC pro upevňovací prvky hl do 150 mm</t>
  </si>
  <si>
    <t>-852335589</t>
  </si>
  <si>
    <t>59</t>
  </si>
  <si>
    <t>973031826</t>
  </si>
  <si>
    <t>Vysekání kapes ve zdivu cihelném na MV nebo MVC pro zavázání zdí tl do 600 mm</t>
  </si>
  <si>
    <t>-1290258835</t>
  </si>
  <si>
    <t>1*2*9</t>
  </si>
  <si>
    <t>974031664</t>
  </si>
  <si>
    <t>Vysekání rýh ve zdivu cihelném pro vtahování nosníků hl do 150 mm v do 150 mm</t>
  </si>
  <si>
    <t>-1002794581</t>
  </si>
  <si>
    <t>61</t>
  </si>
  <si>
    <t>978011141</t>
  </si>
  <si>
    <t>Otlučení (osekání) vnitřní vápenné nebo vápenocementové omítky stropů v rozsahu do 30 %</t>
  </si>
  <si>
    <t>1787419965</t>
  </si>
  <si>
    <t>62</t>
  </si>
  <si>
    <t>978013161</t>
  </si>
  <si>
    <t>Otlučení (osekání) vnitřní vápenné nebo vápenocementové omítky stěn v rozsahu do 50 %</t>
  </si>
  <si>
    <t>185075690</t>
  </si>
  <si>
    <t>1910+750</t>
  </si>
  <si>
    <t>63</t>
  </si>
  <si>
    <t>978015391</t>
  </si>
  <si>
    <t>Otlučení (osekání) vnější vápenné nebo vápenocementové omítky stupně členitosti 1 a 2 do 100%</t>
  </si>
  <si>
    <t>1983044697</t>
  </si>
  <si>
    <t>"sokl"</t>
  </si>
  <si>
    <t>64</t>
  </si>
  <si>
    <t>978059641</t>
  </si>
  <si>
    <t>Odsekání a odebrání obkladů stěn z vnějších obkládaček plochy přes 1 m2</t>
  </si>
  <si>
    <t>239917462</t>
  </si>
  <si>
    <t>998</t>
  </si>
  <si>
    <t>Přesun hmot</t>
  </si>
  <si>
    <t>65</t>
  </si>
  <si>
    <t>998018003</t>
  </si>
  <si>
    <t>Přesun hmot ruční pro budovy v do 24 m</t>
  </si>
  <si>
    <t>-1514938712</t>
  </si>
  <si>
    <t>PSV</t>
  </si>
  <si>
    <t>Práce a dodávky PSV</t>
  </si>
  <si>
    <t>711</t>
  </si>
  <si>
    <t>Izolace proti vodě, vlhkosti a plynům</t>
  </si>
  <si>
    <t>66</t>
  </si>
  <si>
    <t>711161273</t>
  </si>
  <si>
    <t>Provedení izolace proti zemní vlhkosti svislé z nopové fólie</t>
  </si>
  <si>
    <t>1313675255</t>
  </si>
  <si>
    <t>67</t>
  </si>
  <si>
    <t>28323005</t>
  </si>
  <si>
    <t>fólie profilovaná (nopová) drenážní HDPE s výškou nopů 8mm</t>
  </si>
  <si>
    <t>2034254632</t>
  </si>
  <si>
    <t>31*1,221 'Přepočtené koeficientem množství</t>
  </si>
  <si>
    <t>721</t>
  </si>
  <si>
    <t>Zdravotechnika - vnitřní kanalizace</t>
  </si>
  <si>
    <t>68</t>
  </si>
  <si>
    <t>721241102</t>
  </si>
  <si>
    <t>Lapač střešních splavenin z litiny DN 125</t>
  </si>
  <si>
    <t>554672029</t>
  </si>
  <si>
    <t>762</t>
  </si>
  <si>
    <t>Konstrukce tesařské</t>
  </si>
  <si>
    <t>69</t>
  </si>
  <si>
    <t>762361313</t>
  </si>
  <si>
    <t>Konstrukční a vyrovnávací vrstva pod klempířské prvky (atiky) z desek dřevoštěpkových tl. 25 mm</t>
  </si>
  <si>
    <t>488024119</t>
  </si>
  <si>
    <t>(10+0,25+10*0,65++65*0,3+65*0,7)</t>
  </si>
  <si>
    <t>763</t>
  </si>
  <si>
    <t>Konstrukce suché výstavby</t>
  </si>
  <si>
    <t>70</t>
  </si>
  <si>
    <t>763121581</t>
  </si>
  <si>
    <t xml:space="preserve">SDK stěna předsazená </t>
  </si>
  <si>
    <t>-1695524588</t>
  </si>
  <si>
    <t>71</t>
  </si>
  <si>
    <t>KNF.00083527</t>
  </si>
  <si>
    <t>Deska obkladová tl. 12,5 mm</t>
  </si>
  <si>
    <t>-1310690195</t>
  </si>
  <si>
    <t>50*1,08 'Přepočtené koeficientem množství</t>
  </si>
  <si>
    <t>72</t>
  </si>
  <si>
    <t>763131431</t>
  </si>
  <si>
    <t>SDK podhled deska 1xDF 12,5 bez izolace dvouvrstvá spodní kce profil CD+UD REI do 90</t>
  </si>
  <si>
    <t>-2016417978</t>
  </si>
  <si>
    <t>50+290</t>
  </si>
  <si>
    <t>73</t>
  </si>
  <si>
    <t>998763302</t>
  </si>
  <si>
    <t>Přesun hmot tonážní pro sádrokartonové konstrukce v objektech v do 12 m</t>
  </si>
  <si>
    <t>-872975418</t>
  </si>
  <si>
    <t>74</t>
  </si>
  <si>
    <t>998763381</t>
  </si>
  <si>
    <t>Příplatek k přesunu hmot tonážní 763 SDK prováděný bez použití mechanizace</t>
  </si>
  <si>
    <t>565177036</t>
  </si>
  <si>
    <t>764</t>
  </si>
  <si>
    <t>Konstrukce klempířské</t>
  </si>
  <si>
    <t>75</t>
  </si>
  <si>
    <t>764002851</t>
  </si>
  <si>
    <t>Demontáž oplechování parapetů do suti</t>
  </si>
  <si>
    <t>333060487</t>
  </si>
  <si>
    <t>1,5+0,9*3+0,9+0,6+0,9*2+1,78+0,9*2+1,4+1,5*8+1,5+4*1,5</t>
  </si>
  <si>
    <t>26*1,2+6*1,5+1,5+3+2*1,5+1,2+3+1,5+1,2+1,5+1,2</t>
  </si>
  <si>
    <t>76</t>
  </si>
  <si>
    <t>764004801</t>
  </si>
  <si>
    <t>Demontáž podokapního žlabu do suti</t>
  </si>
  <si>
    <t>2055305160</t>
  </si>
  <si>
    <t>50+50</t>
  </si>
  <si>
    <t>77</t>
  </si>
  <si>
    <t>764004861</t>
  </si>
  <si>
    <t>Demontáž svodu do suti</t>
  </si>
  <si>
    <t>1669395998</t>
  </si>
  <si>
    <t>3*10</t>
  </si>
  <si>
    <t>78</t>
  </si>
  <si>
    <t>764011612</t>
  </si>
  <si>
    <t>Podkladní plech z Pz upraveným povrchem rš 200 mm</t>
  </si>
  <si>
    <t>-1391166338</t>
  </si>
  <si>
    <t>100+50</t>
  </si>
  <si>
    <t>79</t>
  </si>
  <si>
    <t>764214603</t>
  </si>
  <si>
    <t>Oplechování horních ploch a atik bez rohů z Pz s povrch úpravou mechanicky kotvené rš 250 mm</t>
  </si>
  <si>
    <t>-99229198</t>
  </si>
  <si>
    <t>80</t>
  </si>
  <si>
    <t>764214604</t>
  </si>
  <si>
    <t>Oplechování horních ploch a atik bez rohů z Pz s povrch úpravou mechanicky kotvené rš 330 mm</t>
  </si>
  <si>
    <t>-1869707801</t>
  </si>
  <si>
    <t>81</t>
  </si>
  <si>
    <t>764214607</t>
  </si>
  <si>
    <t>Oplechování horních ploch a atik bez rohů z Pz s povrch úpravou mechanicky kotvené rš 670 mm</t>
  </si>
  <si>
    <t>212871475</t>
  </si>
  <si>
    <t>10+65</t>
  </si>
  <si>
    <t>82</t>
  </si>
  <si>
    <t>764216645</t>
  </si>
  <si>
    <t>Oplechování rovných parapetů celoplošně lepené z Pz s povrchovou úpravou rš 400 mm</t>
  </si>
  <si>
    <t>-88950959</t>
  </si>
  <si>
    <t>83</t>
  </si>
  <si>
    <t>764511603</t>
  </si>
  <si>
    <t>Žlab podokapní půlkruhový z Pz s povrchovou úpravou rš 400 mm</t>
  </si>
  <si>
    <t>-2085679802</t>
  </si>
  <si>
    <t>84</t>
  </si>
  <si>
    <t>764518624.R01</t>
  </si>
  <si>
    <t>Svody kruhové včetně objímek, kolen, odskoků z Pz s povrchovou úpravou průměru 150 mm</t>
  </si>
  <si>
    <t>1190109373</t>
  </si>
  <si>
    <t>766</t>
  </si>
  <si>
    <t>Konstrukce truhlářské</t>
  </si>
  <si>
    <t>85</t>
  </si>
  <si>
    <t>766441811</t>
  </si>
  <si>
    <t>Demontáž parapetních desek dřevěných nebo plastových šířky do 30 cm délky do 1,0 m</t>
  </si>
  <si>
    <t>673835599</t>
  </si>
  <si>
    <t>86</t>
  </si>
  <si>
    <t>766441821</t>
  </si>
  <si>
    <t>Demontáž parapetních desek dřevěných nebo plastových šířky do 30 cm délky přes 1,0 m</t>
  </si>
  <si>
    <t>-1310833229</t>
  </si>
  <si>
    <t>1+1+1</t>
  </si>
  <si>
    <t>4+10+1+7</t>
  </si>
  <si>
    <t>87</t>
  </si>
  <si>
    <t>766622131</t>
  </si>
  <si>
    <t>Montáž plastových oken plochy přes 1 m2 otevíravých výšky do 1,5 m s rámem do zdiva</t>
  </si>
  <si>
    <t>169856820</t>
  </si>
  <si>
    <t>88</t>
  </si>
  <si>
    <t>61140050</t>
  </si>
  <si>
    <t>okno plastové otevíravé/sklopné trojsklo do plochy 1m2</t>
  </si>
  <si>
    <t>-263386801</t>
  </si>
  <si>
    <t>89</t>
  </si>
  <si>
    <t>61140051</t>
  </si>
  <si>
    <t>okno plastové otevíravé/sklopné dvojsklo přes plochu 1m2 do v 1,5m</t>
  </si>
  <si>
    <t>-2100202177</t>
  </si>
  <si>
    <t>1,34*1,8 *3</t>
  </si>
  <si>
    <t>3,0*1,8 *4</t>
  </si>
  <si>
    <t>90</t>
  </si>
  <si>
    <t>766660012</t>
  </si>
  <si>
    <t>Montáž dveřních křídel otvíravých 2křídlových š přes 1,45 m do ocelové zárubně</t>
  </si>
  <si>
    <t>-1141068411</t>
  </si>
  <si>
    <t>91</t>
  </si>
  <si>
    <t>611603150</t>
  </si>
  <si>
    <t>dveře dřevěné vnitřní hladké plné 2křídlové bílé solo 145x197 cm KLASIK</t>
  </si>
  <si>
    <t>-1337929548</t>
  </si>
  <si>
    <t>92</t>
  </si>
  <si>
    <t>766660451</t>
  </si>
  <si>
    <t>Montáž vchodových dveří dvoukřídlových bez nadsvětlíku do zdiva</t>
  </si>
  <si>
    <t>791536023</t>
  </si>
  <si>
    <t>93</t>
  </si>
  <si>
    <t>61140506</t>
  </si>
  <si>
    <t>dveře dvoukřídlé plastové bílé plné max rozměru otvoru 4,84m2 bezpečnostní třídy RC2</t>
  </si>
  <si>
    <t>-1843448088</t>
  </si>
  <si>
    <t>94</t>
  </si>
  <si>
    <t>766694121</t>
  </si>
  <si>
    <t>Montáž parapetních desek dřevěných nebo plastových šířky přes 30 cm délky do 1,0 m</t>
  </si>
  <si>
    <t>-665881753</t>
  </si>
  <si>
    <t>95</t>
  </si>
  <si>
    <t>766694122</t>
  </si>
  <si>
    <t>Montáž parapetních dřevěných nebo plastových šířky přes 30 cm délky do 1,6 m</t>
  </si>
  <si>
    <t>-1519748399</t>
  </si>
  <si>
    <t>96</t>
  </si>
  <si>
    <t>607941020</t>
  </si>
  <si>
    <t>deska parapetní dřevotřísková vnitřní POSTFORMING 0,26 x 1 m</t>
  </si>
  <si>
    <t>-580895281</t>
  </si>
  <si>
    <t>37*1,5+11*1+1,8+1,5</t>
  </si>
  <si>
    <t>767</t>
  </si>
  <si>
    <t>Konstrukce zámečnické</t>
  </si>
  <si>
    <t>97</t>
  </si>
  <si>
    <t>767661811</t>
  </si>
  <si>
    <t>Demontáž mříží pevných nebo otevíravých</t>
  </si>
  <si>
    <t>-1554095596</t>
  </si>
  <si>
    <t>(14,8+21,6)*1,15</t>
  </si>
  <si>
    <t>98</t>
  </si>
  <si>
    <t>767662120.R01</t>
  </si>
  <si>
    <t>Montáž mříží pevných včetně kotvení</t>
  </si>
  <si>
    <t>-541294777</t>
  </si>
  <si>
    <t>1,5*1,8*8*1,1</t>
  </si>
  <si>
    <t>99</t>
  </si>
  <si>
    <t>55341420.M01</t>
  </si>
  <si>
    <t xml:space="preserve">repase mříží </t>
  </si>
  <si>
    <t>804130031</t>
  </si>
  <si>
    <t>783</t>
  </si>
  <si>
    <t>Dokončovací práce - nátěry</t>
  </si>
  <si>
    <t>100</t>
  </si>
  <si>
    <t>783301401</t>
  </si>
  <si>
    <t>Ometení zámečnických konstrukcí</t>
  </si>
  <si>
    <t>1063652131</t>
  </si>
  <si>
    <t>101</t>
  </si>
  <si>
    <t>783306809</t>
  </si>
  <si>
    <t>Odstranění nátěru ze zámečnických konstrukcí okartáčováním</t>
  </si>
  <si>
    <t>281362326</t>
  </si>
  <si>
    <t>325+280</t>
  </si>
  <si>
    <t>102</t>
  </si>
  <si>
    <t>783314203</t>
  </si>
  <si>
    <t>Základní antikorozní jednonásobný syntetický samozákladující nátěr zámečnických konstrukcí</t>
  </si>
  <si>
    <t>-190550519</t>
  </si>
  <si>
    <t>103</t>
  </si>
  <si>
    <t>783315103</t>
  </si>
  <si>
    <t>Mezinátěr jednonásobný syntetický samozákladující zámečnických konstrukcí</t>
  </si>
  <si>
    <t>609006415</t>
  </si>
  <si>
    <t>104</t>
  </si>
  <si>
    <t>783327101</t>
  </si>
  <si>
    <t>Krycí jednonásobný akrylátový nátěr zámečnických konstrukcí</t>
  </si>
  <si>
    <t>-886241020</t>
  </si>
  <si>
    <t>605*2 'Přepočtené koeficientem množství</t>
  </si>
  <si>
    <t>784</t>
  </si>
  <si>
    <t>Dokončovací práce - malby a tapety</t>
  </si>
  <si>
    <t>105</t>
  </si>
  <si>
    <t>784121001</t>
  </si>
  <si>
    <t>Oškrabání malby v mísnostech výšky do 3,80 m</t>
  </si>
  <si>
    <t>-1116740000</t>
  </si>
  <si>
    <t>650+1910+750</t>
  </si>
  <si>
    <t>106</t>
  </si>
  <si>
    <t>784181121</t>
  </si>
  <si>
    <t>Hloubková jednonásobná bezbarvá penetrace podkladu v místnostech výšky do 3,80 m</t>
  </si>
  <si>
    <t>-1587167385</t>
  </si>
  <si>
    <t>50+290+650+1910+750</t>
  </si>
  <si>
    <t>107</t>
  </si>
  <si>
    <t>784221121</t>
  </si>
  <si>
    <t>Dvojnásobné bílé malby ze směsí za sucha minimálně otěruvzdorných v místnostech do 3,80 m</t>
  </si>
  <si>
    <t>71783654</t>
  </si>
  <si>
    <t>787</t>
  </si>
  <si>
    <t>Dokončovací práce - zasklívání</t>
  </si>
  <si>
    <t>108</t>
  </si>
  <si>
    <t>787317137</t>
  </si>
  <si>
    <t xml:space="preserve">Zasklívání stěn  průhledný komorový profil</t>
  </si>
  <si>
    <t>-2052974690</t>
  </si>
  <si>
    <t>HZS</t>
  </si>
  <si>
    <t>Hodinové zúčtovací sazby</t>
  </si>
  <si>
    <t>109</t>
  </si>
  <si>
    <t>HZS1291</t>
  </si>
  <si>
    <t>Hodinová zúčtovací sazba pomocný stavební dělník</t>
  </si>
  <si>
    <t>hod</t>
  </si>
  <si>
    <t>512</t>
  </si>
  <si>
    <t>68880792</t>
  </si>
  <si>
    <t>110</t>
  </si>
  <si>
    <t>HZS1292</t>
  </si>
  <si>
    <t>Hodinová zúčtovací sazba stavební dělník</t>
  </si>
  <si>
    <t>130873429</t>
  </si>
  <si>
    <t>111</t>
  </si>
  <si>
    <t>HZS1302</t>
  </si>
  <si>
    <t>Hodinová zúčtovací sazba zedník specialista</t>
  </si>
  <si>
    <t>-847940436</t>
  </si>
  <si>
    <t>112</t>
  </si>
  <si>
    <t>HZS1311</t>
  </si>
  <si>
    <t>Hodinová zúčtovací sazba omítkář</t>
  </si>
  <si>
    <t>1721874634</t>
  </si>
  <si>
    <t>113</t>
  </si>
  <si>
    <t>HZS1342</t>
  </si>
  <si>
    <t>Hodinová zúčtovací sazba lešenář odborný</t>
  </si>
  <si>
    <t>-1709558540</t>
  </si>
  <si>
    <t>114</t>
  </si>
  <si>
    <t>HZS1341</t>
  </si>
  <si>
    <t>Hodinová zúčtovací sazba lešenář</t>
  </si>
  <si>
    <t>-1760700692</t>
  </si>
  <si>
    <t>02 - Elektroinstalace</t>
  </si>
  <si>
    <t>HSV - HSV</t>
  </si>
  <si>
    <t xml:space="preserve">    9 - Ostatní konstrukce a práce-bourání</t>
  </si>
  <si>
    <t xml:space="preserve">    997 - Přesun sutě</t>
  </si>
  <si>
    <t xml:space="preserve">    741 - Elektroinstalace - silnoproud</t>
  </si>
  <si>
    <t xml:space="preserve">    741-R - Rozvaděče</t>
  </si>
  <si>
    <t xml:space="preserve">    741-RM1 - ROZVADĚČ   RM1</t>
  </si>
  <si>
    <t xml:space="preserve">    741-RM2 - ROZVADĚČ   RM2</t>
  </si>
  <si>
    <t xml:space="preserve">    741-RS1 - ROZVADĚČ   RS1</t>
  </si>
  <si>
    <t xml:space="preserve">    741-Rx1 - ROZVADĚČ   Rx1</t>
  </si>
  <si>
    <t>OST - Ostatní</t>
  </si>
  <si>
    <t xml:space="preserve">    VRN - Vedlejší rozpočtové náklady</t>
  </si>
  <si>
    <t>612135101</t>
  </si>
  <si>
    <t>Hrubá výplň rýh ve stěnách maltou jakékoli šířky rýhy</t>
  </si>
  <si>
    <t>612325121</t>
  </si>
  <si>
    <t>Vápenocementová štuková omítka rýh ve stěnách šířky do 150 mm</t>
  </si>
  <si>
    <t>612325221</t>
  </si>
  <si>
    <t>Vápenocementová štuková omítka malých ploch do 0,09 m2 na stěnách</t>
  </si>
  <si>
    <t>Ostatní konstrukce a práce-bourání</t>
  </si>
  <si>
    <t>971033431</t>
  </si>
  <si>
    <t>Vybourání otvorů ve zdivu cihelném pl do 0,25 m2 na MVC nebo MV tl do 150 mm</t>
  </si>
  <si>
    <t>973031616</t>
  </si>
  <si>
    <t>Vysekání kapes ve zdivu cihelném na MV nebo MVC pro špalíky do 100x100x50 mm</t>
  </si>
  <si>
    <t>974082113</t>
  </si>
  <si>
    <t>Vysekání rýh pro ploché vodiče v omítce MV nebo MVC stěn š do 50 mm</t>
  </si>
  <si>
    <t>974082114</t>
  </si>
  <si>
    <t>Vysekání rýh pro ploché vodiče v omítce MV nebo MVC stěn š do 70 mm</t>
  </si>
  <si>
    <t>974082115</t>
  </si>
  <si>
    <t>Vysekání rýh pro ploché vodiče v omítce MV nebo MVC stěn š do 100 mm</t>
  </si>
  <si>
    <t>977151111</t>
  </si>
  <si>
    <t>Jádrové vrty diamantovými korunkami do D 35 mm do stavebních materiálů</t>
  </si>
  <si>
    <t>977151113</t>
  </si>
  <si>
    <t>Jádrové vrty diamantovými korunkami do D 50 mm do stavebních materiálů</t>
  </si>
  <si>
    <t>997</t>
  </si>
  <si>
    <t>Přesun sutě</t>
  </si>
  <si>
    <t>997013211</t>
  </si>
  <si>
    <t>Vnitrostaveništní doprava suti a vybouraných hmot pro budovy v do 6 m ručně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</si>
  <si>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</si>
  <si>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</si>
  <si>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</si>
  <si>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</si>
  <si>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2,085*14 "Přepočtené koeficientem množství</t>
  </si>
  <si>
    <t>997013631</t>
  </si>
  <si>
    <t>Poplatek za uložení na skládce (skládkovné) stavebního odpadu směsného kód odpadu 17 09 04</t>
  </si>
  <si>
    <t>998018002</t>
  </si>
  <si>
    <t>Přesun hmot ruční pro budovy v do 12 m</t>
  </si>
  <si>
    <t>741</t>
  </si>
  <si>
    <t>Elektroinstalace - silnoproud</t>
  </si>
  <si>
    <t>741110511</t>
  </si>
  <si>
    <t>Montáž lišta a kanálek vkládací šířky do 60 mm s víčkem</t>
  </si>
  <si>
    <t>34571005</t>
  </si>
  <si>
    <t>lišta elektroinstalační hranatá PVC 25x20mm</t>
  </si>
  <si>
    <t>50*1,05 "Přepočtené koeficientem množství</t>
  </si>
  <si>
    <t>34571008</t>
  </si>
  <si>
    <t>lišta elektroinstalační hranatá PVC 40x40mm</t>
  </si>
  <si>
    <t>34571010</t>
  </si>
  <si>
    <t>lišta elektroinstalační vkládací 18x13mm</t>
  </si>
  <si>
    <t>45*1,05 "Přepočtené koeficientem množství</t>
  </si>
  <si>
    <t>741112051</t>
  </si>
  <si>
    <t>Montáž krabice lištová plastová odbočná</t>
  </si>
  <si>
    <t>345-5.1</t>
  </si>
  <si>
    <t>krabice přístrojová lištová</t>
  </si>
  <si>
    <t>ks</t>
  </si>
  <si>
    <t>345-6.1</t>
  </si>
  <si>
    <t>krabice přístrojová lištová pro dvojitou zásuvku</t>
  </si>
  <si>
    <t>741-1KOT</t>
  </si>
  <si>
    <t xml:space="preserve">kotveni na konzolu pro  Kabelový žlab 100x50mm OCEP</t>
  </si>
  <si>
    <t>ks.</t>
  </si>
  <si>
    <t>341-1KOT</t>
  </si>
  <si>
    <t>konzole na stěnu - Kabelový žlab 50x125mm OCEP</t>
  </si>
  <si>
    <t>741-2KOT</t>
  </si>
  <si>
    <t xml:space="preserve">kotveni na konzolu pro  Kabelový žlab 150x100mm OCEP</t>
  </si>
  <si>
    <t>341-2KOT</t>
  </si>
  <si>
    <t>konzole na stěnu - Kabelový žlab 100x125mm OCEP</t>
  </si>
  <si>
    <t>741112001</t>
  </si>
  <si>
    <t>Montáž krabice zapuštěná plastová kruhová</t>
  </si>
  <si>
    <t>345-1.1</t>
  </si>
  <si>
    <t>krabice instalační IP44, zapuštěná montáž</t>
  </si>
  <si>
    <t>345-2.1</t>
  </si>
  <si>
    <t>krabice instalační IP54</t>
  </si>
  <si>
    <t>345-3.1</t>
  </si>
  <si>
    <t>krabice instalační s víčkem IP20</t>
  </si>
  <si>
    <t>345-4.1</t>
  </si>
  <si>
    <t>krabice přístrojová KP 68</t>
  </si>
  <si>
    <t>741120301</t>
  </si>
  <si>
    <t>Montáž vodič Cu izolovaný plný a laněný s PVC pláštěm žíla 0,55-16 mm2 pevně (např. CY, CHAH-V)</t>
  </si>
  <si>
    <t>34140824</t>
  </si>
  <si>
    <t>vodič propojovací jádro Cu plné izolace PVC 450/750V (H07V-U) 1x2,5mm2</t>
  </si>
  <si>
    <t>26*1,1 "Přepočtené koeficientem množství</t>
  </si>
  <si>
    <t>741120303</t>
  </si>
  <si>
    <t>Montáž vodič Cu izolovaný plný a laněný s PVC pláštěm žíla 25-35 mm2 pevně (např. CY, CHAH-V)</t>
  </si>
  <si>
    <t>34140850</t>
  </si>
  <si>
    <t>vodič propojovací jádro Cu lanované izolace PVC 450/750V (H07V-R) 1x25mm2</t>
  </si>
  <si>
    <t>76*1,1 "Přepočtené koeficientem množství</t>
  </si>
  <si>
    <t>741122015</t>
  </si>
  <si>
    <t>Montáž kabel Cu bez ukončení uložený pod omítku plný kulatý 3x1,5 mm2 (např. CYKY)</t>
  </si>
  <si>
    <t>34111030</t>
  </si>
  <si>
    <t>kabel instalační jádro Cu plné izolace PVC plášť PVC 450/750V (CYKY) 3x1,5mm2</t>
  </si>
  <si>
    <t>914*1,1 "Přepočtené koeficientem množství</t>
  </si>
  <si>
    <t>200*1,1 "Přepočtené koeficientem množství</t>
  </si>
  <si>
    <t>741122016</t>
  </si>
  <si>
    <t>Montáž kabel Cu bez ukončení uložený pod omítku plný kulatý 3x2,5 až 6 mm2 (např. CYKY)</t>
  </si>
  <si>
    <t>34111036</t>
  </si>
  <si>
    <t>kabel instalační jádro Cu plné izolace PVC plášť PVC 450/750V (CYKY) 3x2,5mm2</t>
  </si>
  <si>
    <t>871*1,1 "Přepočtené koeficientem množství</t>
  </si>
  <si>
    <t>741122031</t>
  </si>
  <si>
    <t>Montáž kabel Cu bez ukončení uložený pod omítku plný kulatý 5x1,5 až 2,5 mm2 (např. CYKY)</t>
  </si>
  <si>
    <t>34111090</t>
  </si>
  <si>
    <t>kabel instalační jádro Cu plné izolace PVC plášť PVC 450/750V (CYKY) 5x1,5mm2</t>
  </si>
  <si>
    <t>405*1,1 "Přepočtené koeficientem množství</t>
  </si>
  <si>
    <t>34111060</t>
  </si>
  <si>
    <t>kabel instalační jádro Cu plné izolace PVC plášť PVC 450/750V (CYKY) 4x1,5mm2</t>
  </si>
  <si>
    <t>46*1,05 "Přepočtené koeficientem množství</t>
  </si>
  <si>
    <t>34111094</t>
  </si>
  <si>
    <t>kabel instalační jádro Cu plné izolace PVC plášť PVC 450/750V (CYKY) 5x2,5mm2</t>
  </si>
  <si>
    <t>107*1,1 "Přepočtené koeficientem množství</t>
  </si>
  <si>
    <t>741122032</t>
  </si>
  <si>
    <t>Montáž kabel Cu bez ukončení uložený pod omítku plný kulatý 5x4 až 6 mm2 (např. CYKY)</t>
  </si>
  <si>
    <t>34111100</t>
  </si>
  <si>
    <t>kabel instalační jádro Cu plné izolace PVC plášť PVC 450/750V (CYKY) 5x6mm2</t>
  </si>
  <si>
    <t>42,9523809523809*1,05 "Přepočtené koeficientem množství</t>
  </si>
  <si>
    <t>741130023</t>
  </si>
  <si>
    <t>Ukončení vodič izolovaný do 6 mm2 na svorkovnici</t>
  </si>
  <si>
    <t>741130026</t>
  </si>
  <si>
    <t>Ukončení vodič izolovaný do 25 mm2 na svorkovnici</t>
  </si>
  <si>
    <t>741130-1</t>
  </si>
  <si>
    <t>napojení zařízení s topným tělesem 1x230V</t>
  </si>
  <si>
    <t>741130-2</t>
  </si>
  <si>
    <t>ventilátor 1x230V</t>
  </si>
  <si>
    <t>741310001</t>
  </si>
  <si>
    <t>Montáž vypínač nástěnný 1-jednopólový prostředí normální</t>
  </si>
  <si>
    <t>34535512-1</t>
  </si>
  <si>
    <t>spínač jednopólový 10A IP44 nástěnný</t>
  </si>
  <si>
    <t>34535512-2</t>
  </si>
  <si>
    <t>kryt přístroje jednoduchý</t>
  </si>
  <si>
    <t>741310022</t>
  </si>
  <si>
    <t>Montáž přepínač nástěnný 6-střídavý prostředí normální</t>
  </si>
  <si>
    <t>34535573-2</t>
  </si>
  <si>
    <t>spínač ř.6 IP44 nástěnný</t>
  </si>
  <si>
    <t>116</t>
  </si>
  <si>
    <t>118</t>
  </si>
  <si>
    <t>741310101</t>
  </si>
  <si>
    <t>Montáž vypínač (polo)zapuštěný bezšroubové připojení 1-jednopólový</t>
  </si>
  <si>
    <t>120</t>
  </si>
  <si>
    <t>34535512-3</t>
  </si>
  <si>
    <t>přístroj tlačítka ř.1/0</t>
  </si>
  <si>
    <t>122</t>
  </si>
  <si>
    <t>34535512-4</t>
  </si>
  <si>
    <t>přístroj spínače ř.1</t>
  </si>
  <si>
    <t>124</t>
  </si>
  <si>
    <t>34535512-5</t>
  </si>
  <si>
    <t>spínač ř.1 IP44 zapuštěný</t>
  </si>
  <si>
    <t>126</t>
  </si>
  <si>
    <t>34536700</t>
  </si>
  <si>
    <t>rámeček pro spínače a zásuvky 3901A-B10 jednonásobný</t>
  </si>
  <si>
    <t>CS ÚRS 2020 02</t>
  </si>
  <si>
    <t>128</t>
  </si>
  <si>
    <t>130</t>
  </si>
  <si>
    <t>34536700-3</t>
  </si>
  <si>
    <t>kryt přístroje jednoduchý s průzorem</t>
  </si>
  <si>
    <t>132</t>
  </si>
  <si>
    <t>34536700-4</t>
  </si>
  <si>
    <t>doutnavka do spínače/tlačítka</t>
  </si>
  <si>
    <t>134</t>
  </si>
  <si>
    <t>741310121</t>
  </si>
  <si>
    <t>Montáž přepínač (polo)zapuštěný bezšroubové připojení 5-seriový</t>
  </si>
  <si>
    <t>136</t>
  </si>
  <si>
    <t>138</t>
  </si>
  <si>
    <t>34536700-1</t>
  </si>
  <si>
    <t>kryt přístroje dělený</t>
  </si>
  <si>
    <t>140</t>
  </si>
  <si>
    <t>34535405</t>
  </si>
  <si>
    <t>přístroj přepínače sériového 10A 5</t>
  </si>
  <si>
    <t>142</t>
  </si>
  <si>
    <t>34535405-1</t>
  </si>
  <si>
    <t>spínač ř.5 IP44 zapuštěný</t>
  </si>
  <si>
    <t>144</t>
  </si>
  <si>
    <t>741310122</t>
  </si>
  <si>
    <t>Montáž přepínač (polo)zapuštěný bezšroubové připojení 6-střídavý</t>
  </si>
  <si>
    <t>146</t>
  </si>
  <si>
    <t>148</t>
  </si>
  <si>
    <t>34535573</t>
  </si>
  <si>
    <t>spínač řazení 6 10A bílý</t>
  </si>
  <si>
    <t>150</t>
  </si>
  <si>
    <t>34535573-1</t>
  </si>
  <si>
    <t>spínač ř.6 IP44 zapuštěný</t>
  </si>
  <si>
    <t>152</t>
  </si>
  <si>
    <t>154</t>
  </si>
  <si>
    <t>741310126</t>
  </si>
  <si>
    <t>Montáž přepínač (polo)zapuštěný bezšroubové připojení 7-křížový</t>
  </si>
  <si>
    <t>156</t>
  </si>
  <si>
    <t>158</t>
  </si>
  <si>
    <t>34535573-3</t>
  </si>
  <si>
    <t>přístroj spínače ř.7</t>
  </si>
  <si>
    <t>160</t>
  </si>
  <si>
    <t>162</t>
  </si>
  <si>
    <t>741313001</t>
  </si>
  <si>
    <t>Montáž zásuvka (polo)zapuštěná bezšroubové připojení 2P+PE se zapojením vodičů</t>
  </si>
  <si>
    <t>164</t>
  </si>
  <si>
    <t>166</t>
  </si>
  <si>
    <t>34555100</t>
  </si>
  <si>
    <t>zásuvka 1násobná 16A bílá</t>
  </si>
  <si>
    <t>168</t>
  </si>
  <si>
    <t>34555100-2</t>
  </si>
  <si>
    <t>zásuvka 16A/230V IP44 zapuštěná</t>
  </si>
  <si>
    <t>170</t>
  </si>
  <si>
    <t>741313003</t>
  </si>
  <si>
    <t>Montáž zásuvka (polo)zapuštěná bezšroubové připojení 2x(2P+PE) dvojnásobná</t>
  </si>
  <si>
    <t>172</t>
  </si>
  <si>
    <t>34555120</t>
  </si>
  <si>
    <t>zásuvka 2násobná 16A bílá</t>
  </si>
  <si>
    <t>174</t>
  </si>
  <si>
    <t>741910412</t>
  </si>
  <si>
    <t>Montáž žlab kovový šířky do 100 mm bez víka</t>
  </si>
  <si>
    <t>176</t>
  </si>
  <si>
    <t>34575-1</t>
  </si>
  <si>
    <t>Kabelový žlab 100x50mm OCEP</t>
  </si>
  <si>
    <t>178</t>
  </si>
  <si>
    <t>34575-3</t>
  </si>
  <si>
    <t>Kabelový žlab 100x125mm OCEP</t>
  </si>
  <si>
    <t>180</t>
  </si>
  <si>
    <t>741910421</t>
  </si>
  <si>
    <t>Montáž žlab kovový - uzavření víkem</t>
  </si>
  <si>
    <t>182</t>
  </si>
  <si>
    <t>34575-2</t>
  </si>
  <si>
    <t xml:space="preserve">Kabelový žlab 100x50mm OCEP  víko</t>
  </si>
  <si>
    <t>184</t>
  </si>
  <si>
    <t>34575-4</t>
  </si>
  <si>
    <t xml:space="preserve">Kabelový žlab 100x125mm OCEP  víko</t>
  </si>
  <si>
    <t>186</t>
  </si>
  <si>
    <t>741-SP</t>
  </si>
  <si>
    <t>svorka SP</t>
  </si>
  <si>
    <t>188</t>
  </si>
  <si>
    <t>345-SP</t>
  </si>
  <si>
    <t>190</t>
  </si>
  <si>
    <t>741315823</t>
  </si>
  <si>
    <t>Demontáž zásuvek domovních normálních do 16A zapuštěných šroubových bez zachování funkčnosti 2P+PE</t>
  </si>
  <si>
    <t>192</t>
  </si>
  <si>
    <t>741370002</t>
  </si>
  <si>
    <t>Montáž svítidlo žárovkové bytové stropní přisazené 1 zdroj se sklem</t>
  </si>
  <si>
    <t>194</t>
  </si>
  <si>
    <t>741370032</t>
  </si>
  <si>
    <t>Montáž svítidlo žárovkové bytové nástěnné přisazené 1 zdroj se sklem</t>
  </si>
  <si>
    <t>196</t>
  </si>
  <si>
    <t>LH2</t>
  </si>
  <si>
    <t xml:space="preserve">LH2  VML 120 LK VML 120 LK (1980 lm; 20.0 W)</t>
  </si>
  <si>
    <t>198</t>
  </si>
  <si>
    <t>LN7</t>
  </si>
  <si>
    <t xml:space="preserve">LN7  VML 60 ZN A 60 W 6 470 lm</t>
  </si>
  <si>
    <t>200</t>
  </si>
  <si>
    <t>741370034</t>
  </si>
  <si>
    <t>Montáž svítidlo žárovkové bytové nástěnné přisazené 2 zdroje nouzové</t>
  </si>
  <si>
    <t>202</t>
  </si>
  <si>
    <t>LN</t>
  </si>
  <si>
    <t xml:space="preserve">LN  Nouzové osvětlení: IP55,900 lm; 1xLED 15W/840)</t>
  </si>
  <si>
    <t>204</t>
  </si>
  <si>
    <t>741371002</t>
  </si>
  <si>
    <t>Montáž svítidlo zářivkové bytové stropní přisazené 1 zdroj s krytem</t>
  </si>
  <si>
    <t>206</t>
  </si>
  <si>
    <t>LH1</t>
  </si>
  <si>
    <t xml:space="preserve">LH1  VML 120 AM VML 120 AM (2368 lm; 20.3 W)</t>
  </si>
  <si>
    <t>208</t>
  </si>
  <si>
    <t>LH5</t>
  </si>
  <si>
    <t xml:space="preserve">LH5  VML 330 AM VML 330 AM (3747 lm; 30.4 W)</t>
  </si>
  <si>
    <t>210</t>
  </si>
  <si>
    <t>LH3</t>
  </si>
  <si>
    <t xml:space="preserve">LH3  VML 130 PP O VML 130 PP O (3199 lm; 30.0 W)</t>
  </si>
  <si>
    <t>212</t>
  </si>
  <si>
    <t>LH4</t>
  </si>
  <si>
    <t xml:space="preserve">LH4  VML 320 PT VML 320 PT (2378 lm; 20.0 W)</t>
  </si>
  <si>
    <t>214</t>
  </si>
  <si>
    <t>LH6</t>
  </si>
  <si>
    <t xml:space="preserve">LH6  VML 340 PT VML 340 PT (4757 lm; 40.0 W)</t>
  </si>
  <si>
    <t>216</t>
  </si>
  <si>
    <t>741371811</t>
  </si>
  <si>
    <t>Demontáž osvětlovacího modulového systému bodového vestavného bez zachováním funkčnosti</t>
  </si>
  <si>
    <t>218</t>
  </si>
  <si>
    <t>741371821</t>
  </si>
  <si>
    <t>Demontáž osvětlovacího modulového systému zářivkového délky do 1100 mm bez zachováním funkčnosti</t>
  </si>
  <si>
    <t>741420051</t>
  </si>
  <si>
    <t>Montáž vedení hromosvodné-úhelník nebo trubka s držáky do zdiva</t>
  </si>
  <si>
    <t>222</t>
  </si>
  <si>
    <t>354-OU1</t>
  </si>
  <si>
    <t>podpěra ochranného úhelníku svodu</t>
  </si>
  <si>
    <t>224</t>
  </si>
  <si>
    <t>354-OU2</t>
  </si>
  <si>
    <t>ochranný úhelník svodu OU</t>
  </si>
  <si>
    <t>226</t>
  </si>
  <si>
    <t>741430003</t>
  </si>
  <si>
    <t>Montáž tyč jímací délky do 3 m na konstrukci ocelovou</t>
  </si>
  <si>
    <t>228</t>
  </si>
  <si>
    <t>115</t>
  </si>
  <si>
    <t>35441122</t>
  </si>
  <si>
    <t>tyč jímací s rovným koncem 1500mm nerez</t>
  </si>
  <si>
    <t>230</t>
  </si>
  <si>
    <t>35441122-1</t>
  </si>
  <si>
    <t>Držák jímací tyče 1,5 m</t>
  </si>
  <si>
    <t>232</t>
  </si>
  <si>
    <t>117</t>
  </si>
  <si>
    <t>35441122-2</t>
  </si>
  <si>
    <t>Svorka MV pro jímací tyče se šroubem 1,5 m</t>
  </si>
  <si>
    <t>234</t>
  </si>
  <si>
    <t>741440031</t>
  </si>
  <si>
    <t>Montáž tyč zemnicí délky do 2 m</t>
  </si>
  <si>
    <t>236</t>
  </si>
  <si>
    <t>119</t>
  </si>
  <si>
    <t>35442090</t>
  </si>
  <si>
    <t>tyč zemnící 2m FeZn</t>
  </si>
  <si>
    <t>238</t>
  </si>
  <si>
    <t>741420001</t>
  </si>
  <si>
    <t>Montáž drát nebo lano hromosvodné svodové D do 10 mm s podpěrou</t>
  </si>
  <si>
    <t>240</t>
  </si>
  <si>
    <t>121</t>
  </si>
  <si>
    <t>35441072</t>
  </si>
  <si>
    <t>drát D 8mm FeZn pro hromosvod</t>
  </si>
  <si>
    <t>kg</t>
  </si>
  <si>
    <t>242</t>
  </si>
  <si>
    <t>35441073</t>
  </si>
  <si>
    <t>drát D 10mm FeZn</t>
  </si>
  <si>
    <t>244</t>
  </si>
  <si>
    <t>123</t>
  </si>
  <si>
    <t>35441415-1</t>
  </si>
  <si>
    <t>podpěra vedení do zdi do zateplení</t>
  </si>
  <si>
    <t>246</t>
  </si>
  <si>
    <t>35441560-1</t>
  </si>
  <si>
    <t>podpěra vedení jímače na falc oplechování</t>
  </si>
  <si>
    <t>248</t>
  </si>
  <si>
    <t>125</t>
  </si>
  <si>
    <t>35441560-2</t>
  </si>
  <si>
    <t>podpěra vedení na okapový svod do 15mm</t>
  </si>
  <si>
    <t>250</t>
  </si>
  <si>
    <t>35441415-2</t>
  </si>
  <si>
    <t>Hmoždinka s přerušeným tepelným mostem - 8/160 M6</t>
  </si>
  <si>
    <t>252</t>
  </si>
  <si>
    <t>127</t>
  </si>
  <si>
    <t>741420021</t>
  </si>
  <si>
    <t>Montáž svorka hromosvodná se 2 šrouby</t>
  </si>
  <si>
    <t>254</t>
  </si>
  <si>
    <t>35441905</t>
  </si>
  <si>
    <t>svorka připojovací k připojení okapových žlabů</t>
  </si>
  <si>
    <t>256</t>
  </si>
  <si>
    <t>129</t>
  </si>
  <si>
    <t>35441885</t>
  </si>
  <si>
    <t>svorka spojovací pro lano D 8-10mm</t>
  </si>
  <si>
    <t>258</t>
  </si>
  <si>
    <t>35441885-1</t>
  </si>
  <si>
    <t>svorka pásek drát SR03</t>
  </si>
  <si>
    <t>260</t>
  </si>
  <si>
    <t>131</t>
  </si>
  <si>
    <t>35441885-2</t>
  </si>
  <si>
    <t>Svorka zkušební SZ</t>
  </si>
  <si>
    <t>262</t>
  </si>
  <si>
    <t>460-1</t>
  </si>
  <si>
    <t>výkop 600x500x600mm , se záhozem</t>
  </si>
  <si>
    <t>264</t>
  </si>
  <si>
    <t>133</t>
  </si>
  <si>
    <t>460-2</t>
  </si>
  <si>
    <t xml:space="preserve">kabelová rýha se zásypem </t>
  </si>
  <si>
    <t>266</t>
  </si>
  <si>
    <t>741-BHP</t>
  </si>
  <si>
    <t xml:space="preserve">bod hlavního ochranného / pracovního pospojování   s=25</t>
  </si>
  <si>
    <t>268</t>
  </si>
  <si>
    <t>741-DP</t>
  </si>
  <si>
    <t xml:space="preserve">prostor s doplňujícím pospojováním  s=2.5</t>
  </si>
  <si>
    <t>270</t>
  </si>
  <si>
    <t>741-R</t>
  </si>
  <si>
    <t>Rozvaděče</t>
  </si>
  <si>
    <t>741-RM1</t>
  </si>
  <si>
    <t xml:space="preserve">ROZVADĚČ   RM1</t>
  </si>
  <si>
    <t>Montáž</t>
  </si>
  <si>
    <t>272</t>
  </si>
  <si>
    <t>137</t>
  </si>
  <si>
    <t>341-RM1-1</t>
  </si>
  <si>
    <t xml:space="preserve">Rozvaděč zapuštěný s dvířky 48 modulů - ocep 600x600x150mm Soustava PE+N+3x400/230V~50Hz,TN-S, ,Jmenovitý proud přípojnic In=25A, Krytí  IP30</t>
  </si>
  <si>
    <t>274</t>
  </si>
  <si>
    <t>341-RM1-2</t>
  </si>
  <si>
    <t>impulsní relé -</t>
  </si>
  <si>
    <t>276</t>
  </si>
  <si>
    <t>139</t>
  </si>
  <si>
    <t>341-RM1-3</t>
  </si>
  <si>
    <t xml:space="preserve">jistič jednofázový  16A /B</t>
  </si>
  <si>
    <t>278</t>
  </si>
  <si>
    <t>341-RM1-4</t>
  </si>
  <si>
    <t xml:space="preserve">jistič s proudovým chráničem 2 p  10A</t>
  </si>
  <si>
    <t>280</t>
  </si>
  <si>
    <t>141</t>
  </si>
  <si>
    <t>341-RM1-5</t>
  </si>
  <si>
    <t xml:space="preserve">proudový chránič čtyřpolový  25A 30mA</t>
  </si>
  <si>
    <t>282</t>
  </si>
  <si>
    <t>341-RM1-6</t>
  </si>
  <si>
    <t xml:space="preserve">přepěťová ochrana 3 f+N typ 2  FLP-12,5 V/4</t>
  </si>
  <si>
    <t>284</t>
  </si>
  <si>
    <t>143</t>
  </si>
  <si>
    <t>341-RM1-7</t>
  </si>
  <si>
    <t xml:space="preserve">spínač třífázový  25A</t>
  </si>
  <si>
    <t>286</t>
  </si>
  <si>
    <t>741-RM2</t>
  </si>
  <si>
    <t xml:space="preserve">ROZVADĚČ   RM2</t>
  </si>
  <si>
    <t>288</t>
  </si>
  <si>
    <t>145</t>
  </si>
  <si>
    <t>341-RM2-1</t>
  </si>
  <si>
    <t>290</t>
  </si>
  <si>
    <t>341-RM2-2</t>
  </si>
  <si>
    <t>292</t>
  </si>
  <si>
    <t>147</t>
  </si>
  <si>
    <t>341-RM2-3</t>
  </si>
  <si>
    <t>294</t>
  </si>
  <si>
    <t>341-RM2-4</t>
  </si>
  <si>
    <t>296</t>
  </si>
  <si>
    <t>149</t>
  </si>
  <si>
    <t>341-RM2-5</t>
  </si>
  <si>
    <t>298</t>
  </si>
  <si>
    <t>341-RM2-6</t>
  </si>
  <si>
    <t>300</t>
  </si>
  <si>
    <t>151</t>
  </si>
  <si>
    <t>341-RM2-7</t>
  </si>
  <si>
    <t>302</t>
  </si>
  <si>
    <t>741-RS1</t>
  </si>
  <si>
    <t xml:space="preserve">ROZVADĚČ   RS1</t>
  </si>
  <si>
    <t>304</t>
  </si>
  <si>
    <t>153</t>
  </si>
  <si>
    <t>341-RS1-1</t>
  </si>
  <si>
    <t xml:space="preserve">doplnění přístrojů do stávajícího rozvaděče Soustava PE+N+3x400/230V~50Hz,TN-S, ,Jmenovitý proud přípojnic In=100A, Krytí  IP30</t>
  </si>
  <si>
    <t>306</t>
  </si>
  <si>
    <t>341-RS1-2</t>
  </si>
  <si>
    <t>308</t>
  </si>
  <si>
    <t>155</t>
  </si>
  <si>
    <t>341-RS1-3</t>
  </si>
  <si>
    <t>310</t>
  </si>
  <si>
    <t>341-RS1-4</t>
  </si>
  <si>
    <t xml:space="preserve">jistič třífázový  10A /C</t>
  </si>
  <si>
    <t>312</t>
  </si>
  <si>
    <t>741-Rx1</t>
  </si>
  <si>
    <t xml:space="preserve">ROZVADĚČ   Rx1</t>
  </si>
  <si>
    <t>157</t>
  </si>
  <si>
    <t>314</t>
  </si>
  <si>
    <t>341-Rx1-1</t>
  </si>
  <si>
    <t xml:space="preserve">doplnění přístrojů do stávajícího rozvaděče Soustava PE+N+3x400/230V~50Hz,TN-S, ,Jmenovitý proud přípojnic In=63A, Krytí  IP30</t>
  </si>
  <si>
    <t>316</t>
  </si>
  <si>
    <t>159</t>
  </si>
  <si>
    <t>341-Rx1-2</t>
  </si>
  <si>
    <t xml:space="preserve">jistič třífázový  16A /C</t>
  </si>
  <si>
    <t>318</t>
  </si>
  <si>
    <t>341-Rx1-3</t>
  </si>
  <si>
    <t xml:space="preserve">jistič třífázový  25A /B</t>
  </si>
  <si>
    <t>320</t>
  </si>
  <si>
    <t>OST</t>
  </si>
  <si>
    <t>Ostatní</t>
  </si>
  <si>
    <t>161</t>
  </si>
  <si>
    <t>999-DMTŽ-1</t>
  </si>
  <si>
    <t>Odvoz a likvidace elektromateriálu z demonotáží</t>
  </si>
  <si>
    <t>262144</t>
  </si>
  <si>
    <t>322</t>
  </si>
  <si>
    <t>999-PBŘ-1</t>
  </si>
  <si>
    <t>Protipožární ucpávka 300x200x200mm</t>
  </si>
  <si>
    <t>324</t>
  </si>
  <si>
    <t>Vedlejší rozpočtové náklady</t>
  </si>
  <si>
    <t>163</t>
  </si>
  <si>
    <t>013254000</t>
  </si>
  <si>
    <t>Dokumentace skutečného provedení stavby</t>
  </si>
  <si>
    <t>326</t>
  </si>
  <si>
    <t>741810003</t>
  </si>
  <si>
    <t>Celková prohlídka elektrického rozvodu a zařízení do 1 milionu Kč</t>
  </si>
  <si>
    <t>328</t>
  </si>
  <si>
    <t>165</t>
  </si>
  <si>
    <t>741810004</t>
  </si>
  <si>
    <t>Revize hromosvodu</t>
  </si>
  <si>
    <t>330</t>
  </si>
  <si>
    <t>741810005</t>
  </si>
  <si>
    <t>Revize elektroinstalace</t>
  </si>
  <si>
    <t>1169584898</t>
  </si>
  <si>
    <t>167</t>
  </si>
  <si>
    <t>741810008</t>
  </si>
  <si>
    <t>Demontáž hromosvodu</t>
  </si>
  <si>
    <t>1263698933</t>
  </si>
  <si>
    <t>741810009</t>
  </si>
  <si>
    <t>Poomocné lešení</t>
  </si>
  <si>
    <t>-1406343526</t>
  </si>
  <si>
    <t>03 - VZT</t>
  </si>
  <si>
    <t xml:space="preserve">    1 - ZAŘÍZENÍ č.1- Větrání kabin 1,2,3,4  vč hygienických zázemí (strojovna mč.1.49)</t>
  </si>
  <si>
    <t xml:space="preserve">    2 - ZAŘÍZENÍ č.2- Větrání kabin 5,6 vč hygienických zázemí (strojovna m.č.1.31)</t>
  </si>
  <si>
    <t xml:space="preserve">    3 - ZAŘÍZENÍ č.3 – Větrání šaten domácí 1,2,3,4,5,6 vč hygienických zázemí (strojovna m.č.1.15)</t>
  </si>
  <si>
    <t xml:space="preserve">    4 - ZAŘÍZENÍ č.4 - Větrání WC</t>
  </si>
  <si>
    <t xml:space="preserve">    5 - ZAŘÍZENÍ č.5 – Demontáž stávajícího zařízení</t>
  </si>
  <si>
    <t xml:space="preserve">    OST - Ostatní</t>
  </si>
  <si>
    <t xml:space="preserve">ZAŘÍZENÍ č.1- Větrání kabin 1,2,3,4  vč hygienických zázemí (strojovna mč.1.49)</t>
  </si>
  <si>
    <t>1.01</t>
  </si>
  <si>
    <t xml:space="preserve">Větrací jednotka vnitřní  s protiproudým rekuperačním výměníkem,  podstropní provedení  (jednotka dle ErP-nařízení EU 1253/2014 platné od 11.2018)                     Ventilátor přívodní Vp=1160m3/h, pext=300Pa, Ne=0,78kW/230V-3,9A,  ventilátor odvodní   </t>
  </si>
  <si>
    <t>1.02</t>
  </si>
  <si>
    <t>Buňkový tlumič hluku 200x500x1500</t>
  </si>
  <si>
    <t>1.03</t>
  </si>
  <si>
    <t>Protidešťová žaluzie pro instalaci na fasádu – farva dle fasády – čpp. 0,18m2</t>
  </si>
  <si>
    <t>1.04</t>
  </si>
  <si>
    <t xml:space="preserve">Čtyřhranná vyústka dvouřadá, přívodní, komfortní provedení s regulací  pro instalaci na čtyřhranné  potrubí     (V=100m3/h)</t>
  </si>
  <si>
    <t>1.05</t>
  </si>
  <si>
    <t xml:space="preserve">Čtyřhranná vyústka dvouřadá, přívodní, komfortní provedení s regulací  pro instalaci na čtyřhranné  potrubí     (V=80m3/h)</t>
  </si>
  <si>
    <t>1.06</t>
  </si>
  <si>
    <t xml:space="preserve">Čtyřhranná vyústka jednořadá, odvodní, komfortní provedení s regulací  pro instalaci na čtyřhranné  potrubí     (V=250m3/h)</t>
  </si>
  <si>
    <t>1.07</t>
  </si>
  <si>
    <t xml:space="preserve">Čtyřhranná vyústka jednořadá, odvodní, komfortní provedení s regulací  pro instalaci na čtyřhranné  potrubí     (V=50m3/h)</t>
  </si>
  <si>
    <t>1.08</t>
  </si>
  <si>
    <t>Talířový ventil kovový, odvodní vč příslušenství (V=200m3/h)</t>
  </si>
  <si>
    <t>1.09</t>
  </si>
  <si>
    <t>Akustické ohebné potrubí s parozábranou d=150mm</t>
  </si>
  <si>
    <t>bm</t>
  </si>
  <si>
    <t>1.10</t>
  </si>
  <si>
    <t xml:space="preserve">Čtyřhranné potrubí z pozinkovaného plechu  vč spojovacího,  těsnícího a mont.materiálu  (odvodní část ve vodotěsném provedení)</t>
  </si>
  <si>
    <t>1.11</t>
  </si>
  <si>
    <t xml:space="preserve">tepelná a hluková  izolace -  rohože z minerální vlny s Al folii tl.60mm, kotvení na lepené trny</t>
  </si>
  <si>
    <t>1.12</t>
  </si>
  <si>
    <t xml:space="preserve">tepelná   izolace -  rohože z minerální vlny s Al folii tl.40mm, kotvení na lepené trny</t>
  </si>
  <si>
    <t>1.13</t>
  </si>
  <si>
    <t xml:space="preserve">tepelná   izolace -  rohože z minerální vlny s Al folii tl.40mm, kotvení na lepené trny -ve venkovním prostoru oplechovat</t>
  </si>
  <si>
    <t>ZAŘÍZENÍ č.2- Větrání kabin 5,6 vč hygienických zázemí (strojovna m.č.1.31)</t>
  </si>
  <si>
    <t>2.01</t>
  </si>
  <si>
    <t xml:space="preserve">Větrací jednotka vnitřní  s protiproudým rekuperačním výměníkem,  stojatá s hrdly směrem nahoru  (jednotka dle ErP-nařízení EU 1253/2014 platné od 11.2018)        Ventilátor přívodní Vp=800m3/h, pext=300Pa, Ne=0,78kW/230V-3,9A,  ventilátor odvodní   Vo=90</t>
  </si>
  <si>
    <t>2.02</t>
  </si>
  <si>
    <t>Buňkový tlumič hluku 200x400x1500</t>
  </si>
  <si>
    <t>2.03</t>
  </si>
  <si>
    <t>Protidešťová žaluzie pro instalaci na fasádu – farva dle fasády – čpp. 0,125m2</t>
  </si>
  <si>
    <t>2.04</t>
  </si>
  <si>
    <t>2.05</t>
  </si>
  <si>
    <t xml:space="preserve">Čtyřhranná vyústka jednořadá, odvodní, komfortní provedení s regulací  pro instalaci na čtyřhranné  potrubí     (V=200m3/h)</t>
  </si>
  <si>
    <t>2.06</t>
  </si>
  <si>
    <t>2.07</t>
  </si>
  <si>
    <t>Stěnová mřížka uzavřená 400x200</t>
  </si>
  <si>
    <t>2.10</t>
  </si>
  <si>
    <t>2.11</t>
  </si>
  <si>
    <t>2.12</t>
  </si>
  <si>
    <t>ZAŘÍZENÍ č.3 – Větrání šaten domácí 1,2,3,4,5,6 vč hygienických zázemí (strojovna m.č.1.15)</t>
  </si>
  <si>
    <t>3.01</t>
  </si>
  <si>
    <t xml:space="preserve">Větrací jednotka vnitřní  s protiproudým rekuperačním výměníkem,  stojatá s hrdly směrem nahoru  (jednotka dle ErP-nařízení EU 1253/2014 platné od 11.2018)        Ventilátor přívodní Vp=2150m3/h, pext=300Pa, Ne=2,5kW/400V-4,0A,  ventilátor odvodní   Vo=21</t>
  </si>
  <si>
    <t>3.02</t>
  </si>
  <si>
    <t>3.03</t>
  </si>
  <si>
    <t>Buňkový tlumič hluku 200x500x1000</t>
  </si>
  <si>
    <t>3.04</t>
  </si>
  <si>
    <t xml:space="preserve">Čtyřhranná vyústka dvouřadá, přívodní, komfortní provedení s regulací  pro instalaci na čtyřhranné  potrubí     (V=85m3/h)</t>
  </si>
  <si>
    <t>3.05</t>
  </si>
  <si>
    <t>3.06</t>
  </si>
  <si>
    <t xml:space="preserve">Čtyřhranná vyústka dvouřadá, přívodní, komfortní provedení s regulací  pro instalaci na čtyřhranné  potrubí     (V=50m3/h)</t>
  </si>
  <si>
    <t>3.07</t>
  </si>
  <si>
    <t xml:space="preserve">Čtyřhranná vyústka jednořadá, odvodní, komfortní provedení s regulací  pro instalaci na čtyřhranné  potrubí     (V=85m3/h)</t>
  </si>
  <si>
    <t>3.08</t>
  </si>
  <si>
    <t xml:space="preserve">Čtyřhranná vyústka jednořadá, odvodní, komfortní provedení s regulací  pro instalaci na čtyřhranné  potrubí     (V=100m3/h)</t>
  </si>
  <si>
    <t>3.09</t>
  </si>
  <si>
    <t>3.10</t>
  </si>
  <si>
    <t xml:space="preserve">Čtyřhranná vyústka jednořadá, odvodní, komfortní provedení s regulací  pro instalaci na čtyřhranné  potrubí     (V=335m3/h)</t>
  </si>
  <si>
    <t>311</t>
  </si>
  <si>
    <t>Protidešťová žaluzie pro instalaci na fasádu – farva dle fasády – čpp. 0,3m2</t>
  </si>
  <si>
    <t>3.12</t>
  </si>
  <si>
    <t>Protidešťová žaluzie pro instalaci na potrubí – farva dle fasády – čpp. 0,3m2</t>
  </si>
  <si>
    <t>3.12.1</t>
  </si>
  <si>
    <t>3.13</t>
  </si>
  <si>
    <t>3.14</t>
  </si>
  <si>
    <t xml:space="preserve">tepelná izolace -  rohože z minerální vlny s Al folii tl.40mm, kotvení na lepené trny-oplechovat</t>
  </si>
  <si>
    <t>ZAŘÍZENÍ č.4 - Větrání WC</t>
  </si>
  <si>
    <t>4.01</t>
  </si>
  <si>
    <t xml:space="preserve">Axiální ventilátor – komfortní provedení se zpětnou klapkou, nastavitelným doběhem a kuličkovými ložisky  V=100m3/h,  Ne=20W / 230V, připojení 125mm</t>
  </si>
  <si>
    <t>4.02</t>
  </si>
  <si>
    <t>4.03</t>
  </si>
  <si>
    <t>4.04</t>
  </si>
  <si>
    <t>4.05</t>
  </si>
  <si>
    <t>Protidešťová žaluzie pro instalaci na fasádu – farva dle fasády – čpp. 0,05m2</t>
  </si>
  <si>
    <t>4.06</t>
  </si>
  <si>
    <t>Stěnová mřížka uzavřená 500x200</t>
  </si>
  <si>
    <t>4.09</t>
  </si>
  <si>
    <t>ZAŘÍZENÍ č.5 – Demontáž stávajícího zařízení</t>
  </si>
  <si>
    <t>5.01</t>
  </si>
  <si>
    <t>Stávající přívodní jednotka a odvodní jednotka KDK ve strojovně m.č.1.15</t>
  </si>
  <si>
    <t>5.02</t>
  </si>
  <si>
    <t>vzduchotechnické potrubí vč podhledu v prostoru m.č.1.03</t>
  </si>
  <si>
    <t>P</t>
  </si>
  <si>
    <t>Poznámka k položce:_x000d_
Dodávka celkem_x000d_
Montáž zařízení_x000d_
Demontáž zařízení_x000d_
doprava_x000d_
likvidace demontovaného zařízení_x000d_
měření hluku_x000d_
zaregulování zařízení_x000d_
komplexní zkoušky</t>
  </si>
  <si>
    <t>75101.R01</t>
  </si>
  <si>
    <t>Doprava a přesun hmot, včetně techniky</t>
  </si>
  <si>
    <t>-363749958</t>
  </si>
  <si>
    <t>75101.R02</t>
  </si>
  <si>
    <t>Likvidace odpadu včetně dopravy</t>
  </si>
  <si>
    <t>-2050142163</t>
  </si>
  <si>
    <t>75101.R03</t>
  </si>
  <si>
    <t>Měření hluku</t>
  </si>
  <si>
    <t>-828693073</t>
  </si>
  <si>
    <t>75101.R04</t>
  </si>
  <si>
    <t>Zaregulování zařízení</t>
  </si>
  <si>
    <t>-883457534</t>
  </si>
  <si>
    <t>75101.R05</t>
  </si>
  <si>
    <t>Komplexní zkoušky</t>
  </si>
  <si>
    <t>2076785601</t>
  </si>
  <si>
    <t>75101.R06</t>
  </si>
  <si>
    <t>Prostupy a bourací práce</t>
  </si>
  <si>
    <t>1517236876</t>
  </si>
  <si>
    <t>75101.R07</t>
  </si>
  <si>
    <t>Zednické zapravení</t>
  </si>
  <si>
    <t>-1903149312</t>
  </si>
  <si>
    <t>75101.R08</t>
  </si>
  <si>
    <t>Odvod kondenzátu od VZT jednotek do kanalizace</t>
  </si>
  <si>
    <t>-1846138972</t>
  </si>
  <si>
    <t>75101.R10</t>
  </si>
  <si>
    <t>Protipožární ucpávky</t>
  </si>
  <si>
    <t>1958324497</t>
  </si>
  <si>
    <t>75101.R11</t>
  </si>
  <si>
    <t>Stávající vzduchotechnické zařízení a žaluzie - posouzení při stavbě / možná výměna CELKEM 8x1000x1600 mm- odhad</t>
  </si>
  <si>
    <t>1186481320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</si>
</sst>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3" borderId="6" xfId="0" applyFont="1" applyFill="1" applyBorder="1" applyAlignment="1" applyProtection="1">
      <alignment horizontal="center" vertical="center"/>
    </xf>
    <xf numFmtId="0" fontId="21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1" fillId="3" borderId="7" xfId="0" applyFont="1" applyFill="1" applyBorder="1" applyAlignment="1" applyProtection="1">
      <alignment horizontal="center" vertical="center"/>
    </xf>
    <xf numFmtId="0" fontId="21" fillId="3" borderId="7" xfId="0" applyFont="1" applyFill="1" applyBorder="1" applyAlignment="1" applyProtection="1">
      <alignment horizontal="right" vertical="center"/>
    </xf>
    <xf numFmtId="0" fontId="21" fillId="3" borderId="8" xfId="0" applyFont="1" applyFill="1" applyBorder="1" applyAlignment="1" applyProtection="1">
      <alignment horizontal="left" vertical="center"/>
    </xf>
    <xf numFmtId="0" fontId="21" fillId="3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1" fillId="3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</xf>
    <xf numFmtId="4" fontId="7" fillId="0" borderId="0" xfId="0" applyNumberFormat="1" applyFont="1" applyAlignment="1" applyProtection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3" borderId="0" xfId="0" applyFont="1" applyFill="1" applyAlignment="1" applyProtection="1">
      <alignment horizontal="left" vertical="center"/>
    </xf>
    <xf numFmtId="4" fontId="23" fillId="3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3" borderId="16" xfId="0" applyFont="1" applyFill="1" applyBorder="1" applyAlignment="1" applyProtection="1">
      <alignment horizontal="center" vertical="center" wrapText="1"/>
    </xf>
    <xf numFmtId="0" fontId="21" fillId="3" borderId="17" xfId="0" applyFont="1" applyFill="1" applyBorder="1" applyAlignment="1" applyProtection="1">
      <alignment horizontal="center" vertical="center" wrapText="1"/>
    </xf>
    <xf numFmtId="0" fontId="21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2" fillId="0" borderId="19" xfId="0" applyFont="1" applyBorder="1" applyAlignment="1" applyProtection="1">
      <alignment horizontal="left" vertical="center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17</v>
      </c>
      <c r="AL7" s="23"/>
      <c r="AM7" s="23"/>
      <c r="AN7" s="27" t="s">
        <v>1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18</v>
      </c>
      <c r="E8" s="23"/>
      <c r="F8" s="23"/>
      <c r="G8" s="23"/>
      <c r="H8" s="23"/>
      <c r="I8" s="23"/>
      <c r="J8" s="23"/>
      <c r="K8" s="27" t="s">
        <v>19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20</v>
      </c>
      <c r="AL8" s="23"/>
      <c r="AM8" s="23"/>
      <c r="AN8" s="27" t="s">
        <v>21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22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23</v>
      </c>
      <c r="AL10" s="23"/>
      <c r="AM10" s="23"/>
      <c r="AN10" s="27" t="s">
        <v>1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24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25</v>
      </c>
      <c r="AL11" s="23"/>
      <c r="AM11" s="23"/>
      <c r="AN11" s="27" t="s">
        <v>1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23</v>
      </c>
      <c r="AL13" s="23"/>
      <c r="AM13" s="23"/>
      <c r="AN13" s="27" t="s">
        <v>1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24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25</v>
      </c>
      <c r="AL14" s="23"/>
      <c r="AM14" s="23"/>
      <c r="AN14" s="27" t="s">
        <v>1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23</v>
      </c>
      <c r="AL16" s="23"/>
      <c r="AM16" s="23"/>
      <c r="AN16" s="27" t="s">
        <v>1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28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25</v>
      </c>
      <c r="AL17" s="23"/>
      <c r="AM17" s="23"/>
      <c r="AN17" s="27" t="s">
        <v>1</v>
      </c>
      <c r="AO17" s="23"/>
      <c r="AP17" s="23"/>
      <c r="AQ17" s="23"/>
      <c r="AR17" s="21"/>
      <c r="BS17" s="18" t="s">
        <v>29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23</v>
      </c>
      <c r="AL19" s="23"/>
      <c r="AM19" s="23"/>
      <c r="AN19" s="27" t="s">
        <v>1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24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25</v>
      </c>
      <c r="AL20" s="23"/>
      <c r="AM20" s="23"/>
      <c r="AN20" s="27" t="s">
        <v>1</v>
      </c>
      <c r="AO20" s="23"/>
      <c r="AP20" s="23"/>
      <c r="AQ20" s="23"/>
      <c r="AR20" s="21"/>
      <c r="BS20" s="18" t="s">
        <v>29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16.5" customHeight="1">
      <c r="B23" s="22"/>
      <c r="C23" s="23"/>
      <c r="D23" s="23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16363000.890000001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33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34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35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36</v>
      </c>
      <c r="E29" s="42"/>
      <c r="F29" s="30" t="s">
        <v>37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16363000.890000001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3436230.1899999999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38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39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40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41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42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43</v>
      </c>
      <c r="U35" s="48"/>
      <c r="V35" s="48"/>
      <c r="W35" s="48"/>
      <c r="X35" s="50" t="s">
        <v>44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19799231.080000002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  <c r="BE37" s="33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53"/>
      <c r="C49" s="54"/>
      <c r="D49" s="55" t="s">
        <v>45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46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3"/>
      <c r="B60" s="34"/>
      <c r="C60" s="35"/>
      <c r="D60" s="58" t="s">
        <v>47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8" t="s">
        <v>48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8" t="s">
        <v>47</v>
      </c>
      <c r="AI60" s="37"/>
      <c r="AJ60" s="37"/>
      <c r="AK60" s="37"/>
      <c r="AL60" s="37"/>
      <c r="AM60" s="58" t="s">
        <v>48</v>
      </c>
      <c r="AN60" s="37"/>
      <c r="AO60" s="37"/>
      <c r="AP60" s="35"/>
      <c r="AQ60" s="35"/>
      <c r="AR60" s="39"/>
      <c r="BE60" s="33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3"/>
      <c r="B64" s="34"/>
      <c r="C64" s="35"/>
      <c r="D64" s="55" t="s">
        <v>49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50</v>
      </c>
      <c r="AI64" s="59"/>
      <c r="AJ64" s="59"/>
      <c r="AK64" s="59"/>
      <c r="AL64" s="59"/>
      <c r="AM64" s="59"/>
      <c r="AN64" s="59"/>
      <c r="AO64" s="59"/>
      <c r="AP64" s="35"/>
      <c r="AQ64" s="35"/>
      <c r="AR64" s="39"/>
      <c r="BE64" s="33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3"/>
      <c r="B75" s="34"/>
      <c r="C75" s="35"/>
      <c r="D75" s="58" t="s">
        <v>47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8" t="s">
        <v>48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8" t="s">
        <v>47</v>
      </c>
      <c r="AI75" s="37"/>
      <c r="AJ75" s="37"/>
      <c r="AK75" s="37"/>
      <c r="AL75" s="37"/>
      <c r="AM75" s="58" t="s">
        <v>48</v>
      </c>
      <c r="AN75" s="37"/>
      <c r="AO75" s="37"/>
      <c r="AP75" s="35"/>
      <c r="AQ75" s="35"/>
      <c r="AR75" s="39"/>
      <c r="BE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  <c r="BE76" s="33"/>
    </row>
    <row r="77" s="2" customFormat="1" ht="6.96" customHeight="1">
      <c r="A77" s="33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3"/>
    </row>
    <row r="81" s="2" customFormat="1" ht="6.96" customHeight="1">
      <c r="A81" s="33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3"/>
    </row>
    <row r="82" s="2" customFormat="1" ht="24.96" customHeight="1">
      <c r="A82" s="33"/>
      <c r="B82" s="34"/>
      <c r="C82" s="24" t="s">
        <v>51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  <c r="B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  <c r="BE83" s="33"/>
    </row>
    <row r="84" s="4" customFormat="1" ht="12" customHeight="1">
      <c r="A84" s="4"/>
      <c r="B84" s="64"/>
      <c r="C84" s="30" t="s">
        <v>12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R-O-2021009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14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Snížení energetické náročnosti zimního stadionu Velké Popovice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  <c r="BE86" s="33"/>
    </row>
    <row r="87" s="2" customFormat="1" ht="12" customHeight="1">
      <c r="A87" s="33"/>
      <c r="B87" s="34"/>
      <c r="C87" s="30" t="s">
        <v>18</v>
      </c>
      <c r="D87" s="35"/>
      <c r="E87" s="35"/>
      <c r="F87" s="35"/>
      <c r="G87" s="35"/>
      <c r="H87" s="35"/>
      <c r="I87" s="35"/>
      <c r="J87" s="35"/>
      <c r="K87" s="35"/>
      <c r="L87" s="72" t="str">
        <f>IF(K8="","",K8)</f>
        <v>Velké Popovice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0" t="s">
        <v>20</v>
      </c>
      <c r="AJ87" s="35"/>
      <c r="AK87" s="35"/>
      <c r="AL87" s="35"/>
      <c r="AM87" s="73" t="str">
        <f>IF(AN8= "","",AN8)</f>
        <v>12. 4. 2021</v>
      </c>
      <c r="AN87" s="73"/>
      <c r="AO87" s="35"/>
      <c r="AP87" s="35"/>
      <c r="AQ87" s="35"/>
      <c r="AR87" s="39"/>
      <c r="B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  <c r="BE88" s="33"/>
    </row>
    <row r="89" s="2" customFormat="1" ht="25.65" customHeight="1">
      <c r="A89" s="33"/>
      <c r="B89" s="34"/>
      <c r="C89" s="30" t="s">
        <v>22</v>
      </c>
      <c r="D89" s="35"/>
      <c r="E89" s="35"/>
      <c r="F89" s="35"/>
      <c r="G89" s="35"/>
      <c r="H89" s="35"/>
      <c r="I89" s="35"/>
      <c r="J89" s="35"/>
      <c r="K89" s="35"/>
      <c r="L89" s="65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0" t="s">
        <v>27</v>
      </c>
      <c r="AJ89" s="35"/>
      <c r="AK89" s="35"/>
      <c r="AL89" s="35"/>
      <c r="AM89" s="74" t="str">
        <f>IF(E17="","",E17)</f>
        <v>studio mija - Ing. Miroslav Jakoubek</v>
      </c>
      <c r="AN89" s="65"/>
      <c r="AO89" s="65"/>
      <c r="AP89" s="65"/>
      <c r="AQ89" s="35"/>
      <c r="AR89" s="39"/>
      <c r="AS89" s="75" t="s">
        <v>52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3"/>
    </row>
    <row r="90" s="2" customFormat="1" ht="15.15" customHeight="1">
      <c r="A90" s="33"/>
      <c r="B90" s="34"/>
      <c r="C90" s="30" t="s">
        <v>26</v>
      </c>
      <c r="D90" s="35"/>
      <c r="E90" s="35"/>
      <c r="F90" s="35"/>
      <c r="G90" s="35"/>
      <c r="H90" s="35"/>
      <c r="I90" s="35"/>
      <c r="J90" s="35"/>
      <c r="K90" s="35"/>
      <c r="L90" s="65" t="str">
        <f>IF(E14="","",E14)</f>
        <v xml:space="preserve"> 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0" t="s">
        <v>30</v>
      </c>
      <c r="AJ90" s="35"/>
      <c r="AK90" s="35"/>
      <c r="AL90" s="35"/>
      <c r="AM90" s="74" t="str">
        <f>IF(E20="","",E20)</f>
        <v xml:space="preserve"> </v>
      </c>
      <c r="AN90" s="65"/>
      <c r="AO90" s="65"/>
      <c r="AP90" s="65"/>
      <c r="AQ90" s="35"/>
      <c r="AR90" s="39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3"/>
    </row>
    <row r="92" s="2" customFormat="1" ht="29.28" customHeight="1">
      <c r="A92" s="33"/>
      <c r="B92" s="34"/>
      <c r="C92" s="87" t="s">
        <v>53</v>
      </c>
      <c r="D92" s="88"/>
      <c r="E92" s="88"/>
      <c r="F92" s="88"/>
      <c r="G92" s="88"/>
      <c r="H92" s="89"/>
      <c r="I92" s="90" t="s">
        <v>54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55</v>
      </c>
      <c r="AH92" s="88"/>
      <c r="AI92" s="88"/>
      <c r="AJ92" s="88"/>
      <c r="AK92" s="88"/>
      <c r="AL92" s="88"/>
      <c r="AM92" s="88"/>
      <c r="AN92" s="90" t="s">
        <v>56</v>
      </c>
      <c r="AO92" s="88"/>
      <c r="AP92" s="92"/>
      <c r="AQ92" s="93" t="s">
        <v>57</v>
      </c>
      <c r="AR92" s="39"/>
      <c r="AS92" s="94" t="s">
        <v>58</v>
      </c>
      <c r="AT92" s="95" t="s">
        <v>59</v>
      </c>
      <c r="AU92" s="95" t="s">
        <v>60</v>
      </c>
      <c r="AV92" s="95" t="s">
        <v>61</v>
      </c>
      <c r="AW92" s="95" t="s">
        <v>62</v>
      </c>
      <c r="AX92" s="95" t="s">
        <v>63</v>
      </c>
      <c r="AY92" s="95" t="s">
        <v>64</v>
      </c>
      <c r="AZ92" s="95" t="s">
        <v>65</v>
      </c>
      <c r="BA92" s="95" t="s">
        <v>66</v>
      </c>
      <c r="BB92" s="95" t="s">
        <v>67</v>
      </c>
      <c r="BC92" s="95" t="s">
        <v>68</v>
      </c>
      <c r="BD92" s="96" t="s">
        <v>69</v>
      </c>
      <c r="BE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3"/>
    </row>
    <row r="94" s="6" customFormat="1" ht="32.4" customHeight="1">
      <c r="A94" s="6"/>
      <c r="B94" s="100"/>
      <c r="C94" s="101" t="s">
        <v>70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ROUND(SUM(AG95:AG97),2)</f>
        <v>16363000.890000001</v>
      </c>
      <c r="AH94" s="103"/>
      <c r="AI94" s="103"/>
      <c r="AJ94" s="103"/>
      <c r="AK94" s="103"/>
      <c r="AL94" s="103"/>
      <c r="AM94" s="103"/>
      <c r="AN94" s="104">
        <f>SUM(AG94,AT94)</f>
        <v>19799231.080000002</v>
      </c>
      <c r="AO94" s="104"/>
      <c r="AP94" s="104"/>
      <c r="AQ94" s="105" t="s">
        <v>1</v>
      </c>
      <c r="AR94" s="106"/>
      <c r="AS94" s="107">
        <f>ROUND(SUM(AS95:AS97),2)</f>
        <v>0</v>
      </c>
      <c r="AT94" s="108">
        <f>ROUND(SUM(AV94:AW94),2)</f>
        <v>3436230.1899999999</v>
      </c>
      <c r="AU94" s="109">
        <f>ROUND(SUM(AU95:AU97),5)</f>
        <v>13821.506020000001</v>
      </c>
      <c r="AV94" s="108">
        <f>ROUND(AZ94*L29,2)</f>
        <v>3436230.1899999999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ROUND(SUM(AZ95:AZ97),2)</f>
        <v>16363000.890000001</v>
      </c>
      <c r="BA94" s="108">
        <f>ROUND(SUM(BA95:BA97),2)</f>
        <v>0</v>
      </c>
      <c r="BB94" s="108">
        <f>ROUND(SUM(BB95:BB97),2)</f>
        <v>0</v>
      </c>
      <c r="BC94" s="108">
        <f>ROUND(SUM(BC95:BC97),2)</f>
        <v>0</v>
      </c>
      <c r="BD94" s="110">
        <f>ROUND(SUM(BD95:BD97),2)</f>
        <v>0</v>
      </c>
      <c r="BE94" s="6"/>
      <c r="BS94" s="111" t="s">
        <v>71</v>
      </c>
      <c r="BT94" s="111" t="s">
        <v>72</v>
      </c>
      <c r="BU94" s="112" t="s">
        <v>73</v>
      </c>
      <c r="BV94" s="111" t="s">
        <v>74</v>
      </c>
      <c r="BW94" s="111" t="s">
        <v>5</v>
      </c>
      <c r="BX94" s="111" t="s">
        <v>75</v>
      </c>
      <c r="CL94" s="111" t="s">
        <v>1</v>
      </c>
    </row>
    <row r="95" s="7" customFormat="1" ht="16.5" customHeight="1">
      <c r="A95" s="113" t="s">
        <v>76</v>
      </c>
      <c r="B95" s="114"/>
      <c r="C95" s="115"/>
      <c r="D95" s="116" t="s">
        <v>77</v>
      </c>
      <c r="E95" s="116"/>
      <c r="F95" s="116"/>
      <c r="G95" s="116"/>
      <c r="H95" s="116"/>
      <c r="I95" s="117"/>
      <c r="J95" s="116" t="s">
        <v>78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'01 - Stavební část'!J32</f>
        <v>12735091.199999999</v>
      </c>
      <c r="AH95" s="117"/>
      <c r="AI95" s="117"/>
      <c r="AJ95" s="117"/>
      <c r="AK95" s="117"/>
      <c r="AL95" s="117"/>
      <c r="AM95" s="117"/>
      <c r="AN95" s="118">
        <f>SUM(AG95,AT95)</f>
        <v>15409460.35</v>
      </c>
      <c r="AO95" s="117"/>
      <c r="AP95" s="117"/>
      <c r="AQ95" s="119" t="s">
        <v>79</v>
      </c>
      <c r="AR95" s="120"/>
      <c r="AS95" s="121">
        <v>0</v>
      </c>
      <c r="AT95" s="122">
        <f>ROUND(SUM(AV95:AW95),2)</f>
        <v>2674369.1499999999</v>
      </c>
      <c r="AU95" s="123">
        <f>'01 - Stavební část'!P145</f>
        <v>12810.311131999999</v>
      </c>
      <c r="AV95" s="122">
        <f>'01 - Stavební část'!J35</f>
        <v>2674369.1499999999</v>
      </c>
      <c r="AW95" s="122">
        <f>'01 - Stavební část'!J36</f>
        <v>0</v>
      </c>
      <c r="AX95" s="122">
        <f>'01 - Stavební část'!J37</f>
        <v>0</v>
      </c>
      <c r="AY95" s="122">
        <f>'01 - Stavební část'!J38</f>
        <v>0</v>
      </c>
      <c r="AZ95" s="122">
        <f>'01 - Stavební část'!F35</f>
        <v>12735091.199999999</v>
      </c>
      <c r="BA95" s="122">
        <f>'01 - Stavební část'!F36</f>
        <v>0</v>
      </c>
      <c r="BB95" s="122">
        <f>'01 - Stavební část'!F37</f>
        <v>0</v>
      </c>
      <c r="BC95" s="122">
        <f>'01 - Stavební část'!F38</f>
        <v>0</v>
      </c>
      <c r="BD95" s="124">
        <f>'01 - Stavební část'!F39</f>
        <v>0</v>
      </c>
      <c r="BE95" s="7"/>
      <c r="BT95" s="125" t="s">
        <v>80</v>
      </c>
      <c r="BV95" s="125" t="s">
        <v>74</v>
      </c>
      <c r="BW95" s="125" t="s">
        <v>81</v>
      </c>
      <c r="BX95" s="125" t="s">
        <v>5</v>
      </c>
      <c r="CL95" s="125" t="s">
        <v>1</v>
      </c>
      <c r="CM95" s="125" t="s">
        <v>82</v>
      </c>
    </row>
    <row r="96" s="7" customFormat="1" ht="16.5" customHeight="1">
      <c r="A96" s="113" t="s">
        <v>76</v>
      </c>
      <c r="B96" s="114"/>
      <c r="C96" s="115"/>
      <c r="D96" s="116" t="s">
        <v>83</v>
      </c>
      <c r="E96" s="116"/>
      <c r="F96" s="116"/>
      <c r="G96" s="116"/>
      <c r="H96" s="116"/>
      <c r="I96" s="117"/>
      <c r="J96" s="116" t="s">
        <v>84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'02 - Elektroinstalace'!J32</f>
        <v>1163899.6899999999</v>
      </c>
      <c r="AH96" s="117"/>
      <c r="AI96" s="117"/>
      <c r="AJ96" s="117"/>
      <c r="AK96" s="117"/>
      <c r="AL96" s="117"/>
      <c r="AM96" s="117"/>
      <c r="AN96" s="118">
        <f>SUM(AG96,AT96)</f>
        <v>1408318.6199999999</v>
      </c>
      <c r="AO96" s="117"/>
      <c r="AP96" s="117"/>
      <c r="AQ96" s="119" t="s">
        <v>79</v>
      </c>
      <c r="AR96" s="120"/>
      <c r="AS96" s="121">
        <v>0</v>
      </c>
      <c r="AT96" s="122">
        <f>ROUND(SUM(AV96:AW96),2)</f>
        <v>244418.92999999999</v>
      </c>
      <c r="AU96" s="123">
        <f>'02 - Elektroinstalace'!P134</f>
        <v>1011.1948850000001</v>
      </c>
      <c r="AV96" s="122">
        <f>'02 - Elektroinstalace'!J35</f>
        <v>244418.92999999999</v>
      </c>
      <c r="AW96" s="122">
        <f>'02 - Elektroinstalace'!J36</f>
        <v>0</v>
      </c>
      <c r="AX96" s="122">
        <f>'02 - Elektroinstalace'!J37</f>
        <v>0</v>
      </c>
      <c r="AY96" s="122">
        <f>'02 - Elektroinstalace'!J38</f>
        <v>0</v>
      </c>
      <c r="AZ96" s="122">
        <f>'02 - Elektroinstalace'!F35</f>
        <v>1163899.6899999999</v>
      </c>
      <c r="BA96" s="122">
        <f>'02 - Elektroinstalace'!F36</f>
        <v>0</v>
      </c>
      <c r="BB96" s="122">
        <f>'02 - Elektroinstalace'!F37</f>
        <v>0</v>
      </c>
      <c r="BC96" s="122">
        <f>'02 - Elektroinstalace'!F38</f>
        <v>0</v>
      </c>
      <c r="BD96" s="124">
        <f>'02 - Elektroinstalace'!F39</f>
        <v>0</v>
      </c>
      <c r="BE96" s="7"/>
      <c r="BT96" s="125" t="s">
        <v>80</v>
      </c>
      <c r="BV96" s="125" t="s">
        <v>74</v>
      </c>
      <c r="BW96" s="125" t="s">
        <v>85</v>
      </c>
      <c r="BX96" s="125" t="s">
        <v>5</v>
      </c>
      <c r="CL96" s="125" t="s">
        <v>1</v>
      </c>
      <c r="CM96" s="125" t="s">
        <v>82</v>
      </c>
    </row>
    <row r="97" s="7" customFormat="1" ht="16.5" customHeight="1">
      <c r="A97" s="113" t="s">
        <v>76</v>
      </c>
      <c r="B97" s="114"/>
      <c r="C97" s="115"/>
      <c r="D97" s="116" t="s">
        <v>86</v>
      </c>
      <c r="E97" s="116"/>
      <c r="F97" s="116"/>
      <c r="G97" s="116"/>
      <c r="H97" s="116"/>
      <c r="I97" s="117"/>
      <c r="J97" s="116" t="s">
        <v>87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'03 - VZT'!J32</f>
        <v>2464010</v>
      </c>
      <c r="AH97" s="117"/>
      <c r="AI97" s="117"/>
      <c r="AJ97" s="117"/>
      <c r="AK97" s="117"/>
      <c r="AL97" s="117"/>
      <c r="AM97" s="117"/>
      <c r="AN97" s="118">
        <f>SUM(AG97,AT97)</f>
        <v>2981452.1000000001</v>
      </c>
      <c r="AO97" s="117"/>
      <c r="AP97" s="117"/>
      <c r="AQ97" s="119" t="s">
        <v>79</v>
      </c>
      <c r="AR97" s="120"/>
      <c r="AS97" s="126">
        <v>0</v>
      </c>
      <c r="AT97" s="127">
        <f>ROUND(SUM(AV97:AW97),2)</f>
        <v>517442.09999999998</v>
      </c>
      <c r="AU97" s="128">
        <f>'03 - VZT'!P127</f>
        <v>0</v>
      </c>
      <c r="AV97" s="127">
        <f>'03 - VZT'!J35</f>
        <v>517442.09999999998</v>
      </c>
      <c r="AW97" s="127">
        <f>'03 - VZT'!J36</f>
        <v>0</v>
      </c>
      <c r="AX97" s="127">
        <f>'03 - VZT'!J37</f>
        <v>0</v>
      </c>
      <c r="AY97" s="127">
        <f>'03 - VZT'!J38</f>
        <v>0</v>
      </c>
      <c r="AZ97" s="127">
        <f>'03 - VZT'!F35</f>
        <v>2464010</v>
      </c>
      <c r="BA97" s="127">
        <f>'03 - VZT'!F36</f>
        <v>0</v>
      </c>
      <c r="BB97" s="127">
        <f>'03 - VZT'!F37</f>
        <v>0</v>
      </c>
      <c r="BC97" s="127">
        <f>'03 - VZT'!F38</f>
        <v>0</v>
      </c>
      <c r="BD97" s="129">
        <f>'03 - VZT'!F39</f>
        <v>0</v>
      </c>
      <c r="BE97" s="7"/>
      <c r="BT97" s="125" t="s">
        <v>80</v>
      </c>
      <c r="BV97" s="125" t="s">
        <v>74</v>
      </c>
      <c r="BW97" s="125" t="s">
        <v>88</v>
      </c>
      <c r="BX97" s="125" t="s">
        <v>5</v>
      </c>
      <c r="CL97" s="125" t="s">
        <v>1</v>
      </c>
      <c r="CM97" s="125" t="s">
        <v>82</v>
      </c>
    </row>
    <row r="98" s="2" customFormat="1" ht="30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9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  <row r="99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39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</sheetData>
  <sheetProtection sheet="1" formatColumns="0" formatRows="0" objects="1" scenarios="1" spinCount="100000" saltValue="6Gdx4ECuySbGrv6FfG9hUy+CE41b6rQbCFN1GTJnLJXBNrLwAx2cBMvXAxuGqo+NmuO9Fqz3eZda5yMNRBWeVQ==" hashValue="yk0esDwh+8pUsgn1MLRFHS9RXLcMH0ufy/V7OklPhkq13hw2wOpLx6on91lrFXzkKzkHoW2ZimRhZiVthBvIbQ==" algorithmName="SHA-512" password="CC35"/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Stavební část'!C2" display="/"/>
    <hyperlink ref="A96" location="'02 - Elektroinstalace'!C2" display="/"/>
    <hyperlink ref="A97" location="'03 - VZ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82</v>
      </c>
    </row>
    <row r="4" s="1" customFormat="1" ht="24.96" customHeight="1">
      <c r="B4" s="21"/>
      <c r="D4" s="132" t="s">
        <v>89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14</v>
      </c>
      <c r="L6" s="21"/>
    </row>
    <row r="7" s="1" customFormat="1" ht="16.5" customHeight="1">
      <c r="B7" s="21"/>
      <c r="E7" s="135" t="str">
        <f>'Rekapitulace stavby'!K6</f>
        <v>Snížení energetické náročnosti zimního stadionu Velké Popovice</v>
      </c>
      <c r="F7" s="134"/>
      <c r="G7" s="134"/>
      <c r="H7" s="134"/>
      <c r="L7" s="21"/>
    </row>
    <row r="8" s="2" customFormat="1" ht="12" customHeight="1">
      <c r="A8" s="33"/>
      <c r="B8" s="39"/>
      <c r="C8" s="33"/>
      <c r="D8" s="134" t="s">
        <v>90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6" t="s">
        <v>91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4" t="s">
        <v>16</v>
      </c>
      <c r="E11" s="33"/>
      <c r="F11" s="137" t="s">
        <v>1</v>
      </c>
      <c r="G11" s="33"/>
      <c r="H11" s="33"/>
      <c r="I11" s="134" t="s">
        <v>17</v>
      </c>
      <c r="J11" s="137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4" t="s">
        <v>18</v>
      </c>
      <c r="E12" s="33"/>
      <c r="F12" s="137" t="s">
        <v>19</v>
      </c>
      <c r="G12" s="33"/>
      <c r="H12" s="33"/>
      <c r="I12" s="134" t="s">
        <v>20</v>
      </c>
      <c r="J12" s="138" t="str">
        <f>'Rekapitulace stavby'!AN8</f>
        <v>12. 4. 2021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4" t="s">
        <v>22</v>
      </c>
      <c r="E14" s="33"/>
      <c r="F14" s="33"/>
      <c r="G14" s="33"/>
      <c r="H14" s="33"/>
      <c r="I14" s="134" t="s">
        <v>23</v>
      </c>
      <c r="J14" s="137" t="str">
        <f>IF('Rekapitulace stavby'!AN10="","",'Rekapitulace stavby'!AN10)</f>
        <v/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7" t="str">
        <f>IF('Rekapitulace stavby'!E11="","",'Rekapitulace stavby'!E11)</f>
        <v xml:space="preserve"> </v>
      </c>
      <c r="F15" s="33"/>
      <c r="G15" s="33"/>
      <c r="H15" s="33"/>
      <c r="I15" s="134" t="s">
        <v>25</v>
      </c>
      <c r="J15" s="137" t="str">
        <f>IF('Rekapitulace stavby'!AN11="","",'Rekapitulace stavby'!AN11)</f>
        <v/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4" t="s">
        <v>26</v>
      </c>
      <c r="E17" s="33"/>
      <c r="F17" s="33"/>
      <c r="G17" s="33"/>
      <c r="H17" s="33"/>
      <c r="I17" s="134" t="s">
        <v>23</v>
      </c>
      <c r="J17" s="137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7" t="str">
        <f>'Rekapitulace stavby'!E14</f>
        <v xml:space="preserve"> </v>
      </c>
      <c r="F18" s="137"/>
      <c r="G18" s="137"/>
      <c r="H18" s="137"/>
      <c r="I18" s="134" t="s">
        <v>25</v>
      </c>
      <c r="J18" s="137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4" t="s">
        <v>27</v>
      </c>
      <c r="E20" s="33"/>
      <c r="F20" s="33"/>
      <c r="G20" s="33"/>
      <c r="H20" s="33"/>
      <c r="I20" s="134" t="s">
        <v>23</v>
      </c>
      <c r="J20" s="137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7" t="s">
        <v>28</v>
      </c>
      <c r="F21" s="33"/>
      <c r="G21" s="33"/>
      <c r="H21" s="33"/>
      <c r="I21" s="134" t="s">
        <v>25</v>
      </c>
      <c r="J21" s="137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4" t="s">
        <v>30</v>
      </c>
      <c r="E23" s="33"/>
      <c r="F23" s="33"/>
      <c r="G23" s="33"/>
      <c r="H23" s="33"/>
      <c r="I23" s="134" t="s">
        <v>23</v>
      </c>
      <c r="J23" s="137" t="str">
        <f>IF('Rekapitulace stavby'!AN19="","",'Rekapitulace stavby'!AN19)</f>
        <v/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7" t="str">
        <f>IF('Rekapitulace stavby'!E20="","",'Rekapitulace stavby'!E20)</f>
        <v xml:space="preserve"> </v>
      </c>
      <c r="F24" s="33"/>
      <c r="G24" s="33"/>
      <c r="H24" s="33"/>
      <c r="I24" s="134" t="s">
        <v>25</v>
      </c>
      <c r="J24" s="137" t="str">
        <f>IF('Rekapitulace stavby'!AN20="","",'Rekapitulace stavby'!AN20)</f>
        <v/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4" t="s">
        <v>31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3"/>
      <c r="E29" s="143"/>
      <c r="F29" s="143"/>
      <c r="G29" s="143"/>
      <c r="H29" s="143"/>
      <c r="I29" s="143"/>
      <c r="J29" s="143"/>
      <c r="K29" s="143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9"/>
      <c r="C30" s="33"/>
      <c r="D30" s="137" t="s">
        <v>92</v>
      </c>
      <c r="E30" s="33"/>
      <c r="F30" s="33"/>
      <c r="G30" s="33"/>
      <c r="H30" s="33"/>
      <c r="I30" s="33"/>
      <c r="J30" s="144">
        <f>J96</f>
        <v>10688229.309999999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14.4" customHeight="1">
      <c r="A31" s="33"/>
      <c r="B31" s="39"/>
      <c r="C31" s="33"/>
      <c r="D31" s="145" t="s">
        <v>93</v>
      </c>
      <c r="E31" s="33"/>
      <c r="F31" s="33"/>
      <c r="G31" s="33"/>
      <c r="H31" s="33"/>
      <c r="I31" s="33"/>
      <c r="J31" s="144">
        <f>J119</f>
        <v>2046861.8899999999</v>
      </c>
      <c r="K31" s="33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6" t="s">
        <v>32</v>
      </c>
      <c r="E32" s="33"/>
      <c r="F32" s="33"/>
      <c r="G32" s="33"/>
      <c r="H32" s="33"/>
      <c r="I32" s="33"/>
      <c r="J32" s="147">
        <f>ROUND(J30 + J31, 2)</f>
        <v>12735091.199999999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3"/>
      <c r="E33" s="143"/>
      <c r="F33" s="143"/>
      <c r="G33" s="143"/>
      <c r="H33" s="143"/>
      <c r="I33" s="143"/>
      <c r="J33" s="143"/>
      <c r="K33" s="14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8" t="s">
        <v>34</v>
      </c>
      <c r="G34" s="33"/>
      <c r="H34" s="33"/>
      <c r="I34" s="148" t="s">
        <v>33</v>
      </c>
      <c r="J34" s="148" t="s">
        <v>35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49" t="s">
        <v>36</v>
      </c>
      <c r="E35" s="134" t="s">
        <v>37</v>
      </c>
      <c r="F35" s="150">
        <f>ROUND((SUM(BE119:BE125) + SUM(BE145:BE461)),  2)</f>
        <v>12735091.199999999</v>
      </c>
      <c r="G35" s="33"/>
      <c r="H35" s="33"/>
      <c r="I35" s="151">
        <v>0.20999999999999999</v>
      </c>
      <c r="J35" s="150">
        <f>ROUND(((SUM(BE119:BE125) + SUM(BE145:BE461))*I35),  2)</f>
        <v>2674369.1499999999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4" t="s">
        <v>38</v>
      </c>
      <c r="F36" s="150">
        <f>ROUND((SUM(BF119:BF125) + SUM(BF145:BF461)),  2)</f>
        <v>0</v>
      </c>
      <c r="G36" s="33"/>
      <c r="H36" s="33"/>
      <c r="I36" s="151">
        <v>0.14999999999999999</v>
      </c>
      <c r="J36" s="150">
        <f>ROUND(((SUM(BF119:BF125) + SUM(BF145:BF461))*I36),  2)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4" t="s">
        <v>39</v>
      </c>
      <c r="F37" s="150">
        <f>ROUND((SUM(BG119:BG125) + SUM(BG145:BG461)),  2)</f>
        <v>0</v>
      </c>
      <c r="G37" s="33"/>
      <c r="H37" s="33"/>
      <c r="I37" s="151">
        <v>0.20999999999999999</v>
      </c>
      <c r="J37" s="150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4" t="s">
        <v>40</v>
      </c>
      <c r="F38" s="150">
        <f>ROUND((SUM(BH119:BH125) + SUM(BH145:BH461)),  2)</f>
        <v>0</v>
      </c>
      <c r="G38" s="33"/>
      <c r="H38" s="33"/>
      <c r="I38" s="151">
        <v>0.14999999999999999</v>
      </c>
      <c r="J38" s="150">
        <f>0</f>
        <v>0</v>
      </c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4" t="s">
        <v>41</v>
      </c>
      <c r="F39" s="150">
        <f>ROUND((SUM(BI119:BI125) + SUM(BI145:BI461)),  2)</f>
        <v>0</v>
      </c>
      <c r="G39" s="33"/>
      <c r="H39" s="33"/>
      <c r="I39" s="151">
        <v>0</v>
      </c>
      <c r="J39" s="150">
        <f>0</f>
        <v>0</v>
      </c>
      <c r="K39" s="33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2"/>
      <c r="D41" s="153" t="s">
        <v>42</v>
      </c>
      <c r="E41" s="154"/>
      <c r="F41" s="154"/>
      <c r="G41" s="155" t="s">
        <v>43</v>
      </c>
      <c r="H41" s="156" t="s">
        <v>44</v>
      </c>
      <c r="I41" s="154"/>
      <c r="J41" s="157">
        <f>SUM(J32:J39)</f>
        <v>15409460.35</v>
      </c>
      <c r="K41" s="158"/>
      <c r="L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39"/>
      <c r="C42" s="33"/>
      <c r="D42" s="33"/>
      <c r="E42" s="33"/>
      <c r="F42" s="33"/>
      <c r="G42" s="33"/>
      <c r="H42" s="33"/>
      <c r="I42" s="33"/>
      <c r="J42" s="33"/>
      <c r="K42" s="33"/>
      <c r="L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7"/>
      <c r="D50" s="159" t="s">
        <v>45</v>
      </c>
      <c r="E50" s="160"/>
      <c r="F50" s="160"/>
      <c r="G50" s="159" t="s">
        <v>46</v>
      </c>
      <c r="H50" s="160"/>
      <c r="I50" s="160"/>
      <c r="J50" s="160"/>
      <c r="K50" s="160"/>
      <c r="L50" s="5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3"/>
      <c r="B61" s="39"/>
      <c r="C61" s="33"/>
      <c r="D61" s="161" t="s">
        <v>47</v>
      </c>
      <c r="E61" s="162"/>
      <c r="F61" s="163" t="s">
        <v>48</v>
      </c>
      <c r="G61" s="161" t="s">
        <v>47</v>
      </c>
      <c r="H61" s="162"/>
      <c r="I61" s="162"/>
      <c r="J61" s="164" t="s">
        <v>48</v>
      </c>
      <c r="K61" s="162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3"/>
      <c r="B65" s="39"/>
      <c r="C65" s="33"/>
      <c r="D65" s="159" t="s">
        <v>49</v>
      </c>
      <c r="E65" s="165"/>
      <c r="F65" s="165"/>
      <c r="G65" s="159" t="s">
        <v>50</v>
      </c>
      <c r="H65" s="165"/>
      <c r="I65" s="165"/>
      <c r="J65" s="165"/>
      <c r="K65" s="165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3"/>
      <c r="B76" s="39"/>
      <c r="C76" s="33"/>
      <c r="D76" s="161" t="s">
        <v>47</v>
      </c>
      <c r="E76" s="162"/>
      <c r="F76" s="163" t="s">
        <v>48</v>
      </c>
      <c r="G76" s="161" t="s">
        <v>47</v>
      </c>
      <c r="H76" s="162"/>
      <c r="I76" s="162"/>
      <c r="J76" s="164" t="s">
        <v>48</v>
      </c>
      <c r="K76" s="162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4" t="s">
        <v>94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30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0" t="str">
        <f>E7</f>
        <v>Snížení energetické náročnosti zimního stadionu Velké Popovice</v>
      </c>
      <c r="F85" s="30"/>
      <c r="G85" s="30"/>
      <c r="H85" s="30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30" t="s">
        <v>90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01 - Stavební část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30" t="s">
        <v>18</v>
      </c>
      <c r="D89" s="35"/>
      <c r="E89" s="35"/>
      <c r="F89" s="27" t="str">
        <f>F12</f>
        <v>Velké Popovice</v>
      </c>
      <c r="G89" s="35"/>
      <c r="H89" s="35"/>
      <c r="I89" s="30" t="s">
        <v>20</v>
      </c>
      <c r="J89" s="73" t="str">
        <f>IF(J12="","",J12)</f>
        <v>12. 4. 2021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25.65" customHeight="1">
      <c r="A91" s="33"/>
      <c r="B91" s="34"/>
      <c r="C91" s="30" t="s">
        <v>22</v>
      </c>
      <c r="D91" s="35"/>
      <c r="E91" s="35"/>
      <c r="F91" s="27" t="str">
        <f>E15</f>
        <v xml:space="preserve"> </v>
      </c>
      <c r="G91" s="35"/>
      <c r="H91" s="35"/>
      <c r="I91" s="30" t="s">
        <v>27</v>
      </c>
      <c r="J91" s="31" t="str">
        <f>E21</f>
        <v>studio mija - Ing. Miroslav Jakoubek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30" t="s">
        <v>26</v>
      </c>
      <c r="D92" s="35"/>
      <c r="E92" s="35"/>
      <c r="F92" s="27" t="str">
        <f>IF(E18="","",E18)</f>
        <v xml:space="preserve"> </v>
      </c>
      <c r="G92" s="35"/>
      <c r="H92" s="35"/>
      <c r="I92" s="30" t="s">
        <v>30</v>
      </c>
      <c r="J92" s="31" t="str">
        <f>E24</f>
        <v xml:space="preserve"> 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1" t="s">
        <v>95</v>
      </c>
      <c r="D94" s="172"/>
      <c r="E94" s="172"/>
      <c r="F94" s="172"/>
      <c r="G94" s="172"/>
      <c r="H94" s="172"/>
      <c r="I94" s="172"/>
      <c r="J94" s="173" t="s">
        <v>96</v>
      </c>
      <c r="K94" s="172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4" t="s">
        <v>97</v>
      </c>
      <c r="D96" s="35"/>
      <c r="E96" s="35"/>
      <c r="F96" s="35"/>
      <c r="G96" s="35"/>
      <c r="H96" s="35"/>
      <c r="I96" s="35"/>
      <c r="J96" s="104">
        <f>J145</f>
        <v>10688229.309999999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98</v>
      </c>
    </row>
    <row r="97" s="9" customFormat="1" ht="24.96" customHeight="1">
      <c r="A97" s="9"/>
      <c r="B97" s="175"/>
      <c r="C97" s="176"/>
      <c r="D97" s="177" t="s">
        <v>99</v>
      </c>
      <c r="E97" s="178"/>
      <c r="F97" s="178"/>
      <c r="G97" s="178"/>
      <c r="H97" s="178"/>
      <c r="I97" s="178"/>
      <c r="J97" s="179">
        <f>J146</f>
        <v>8692993.129999999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100</v>
      </c>
      <c r="E98" s="184"/>
      <c r="F98" s="184"/>
      <c r="G98" s="184"/>
      <c r="H98" s="184"/>
      <c r="I98" s="184"/>
      <c r="J98" s="185">
        <f>J147</f>
        <v>112938.72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101</v>
      </c>
      <c r="E99" s="184"/>
      <c r="F99" s="184"/>
      <c r="G99" s="184"/>
      <c r="H99" s="184"/>
      <c r="I99" s="184"/>
      <c r="J99" s="185">
        <f>J158</f>
        <v>700850.19999999995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102</v>
      </c>
      <c r="E100" s="184"/>
      <c r="F100" s="184"/>
      <c r="G100" s="184"/>
      <c r="H100" s="184"/>
      <c r="I100" s="184"/>
      <c r="J100" s="185">
        <f>J165</f>
        <v>181604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103</v>
      </c>
      <c r="E101" s="184"/>
      <c r="F101" s="184"/>
      <c r="G101" s="184"/>
      <c r="H101" s="184"/>
      <c r="I101" s="184"/>
      <c r="J101" s="185">
        <f>J175</f>
        <v>6084595.1099999994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104</v>
      </c>
      <c r="E102" s="184"/>
      <c r="F102" s="184"/>
      <c r="G102" s="184"/>
      <c r="H102" s="184"/>
      <c r="I102" s="184"/>
      <c r="J102" s="185">
        <f>J268</f>
        <v>24022.5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105</v>
      </c>
      <c r="E103" s="184"/>
      <c r="F103" s="184"/>
      <c r="G103" s="184"/>
      <c r="H103" s="184"/>
      <c r="I103" s="184"/>
      <c r="J103" s="185">
        <f>J272</f>
        <v>1087135.9400000002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106</v>
      </c>
      <c r="E104" s="184"/>
      <c r="F104" s="184"/>
      <c r="G104" s="184"/>
      <c r="H104" s="184"/>
      <c r="I104" s="184"/>
      <c r="J104" s="185">
        <f>J338</f>
        <v>501846.65999999997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5"/>
      <c r="C105" s="176"/>
      <c r="D105" s="177" t="s">
        <v>107</v>
      </c>
      <c r="E105" s="178"/>
      <c r="F105" s="178"/>
      <c r="G105" s="178"/>
      <c r="H105" s="178"/>
      <c r="I105" s="178"/>
      <c r="J105" s="179">
        <f>J340</f>
        <v>1878502.2600000002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1"/>
      <c r="C106" s="182"/>
      <c r="D106" s="183" t="s">
        <v>108</v>
      </c>
      <c r="E106" s="184"/>
      <c r="F106" s="184"/>
      <c r="G106" s="184"/>
      <c r="H106" s="184"/>
      <c r="I106" s="184"/>
      <c r="J106" s="185">
        <f>J341</f>
        <v>2971.3500000000004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109</v>
      </c>
      <c r="E107" s="184"/>
      <c r="F107" s="184"/>
      <c r="G107" s="184"/>
      <c r="H107" s="184"/>
      <c r="I107" s="184"/>
      <c r="J107" s="185">
        <f>J346</f>
        <v>6900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110</v>
      </c>
      <c r="E108" s="184"/>
      <c r="F108" s="184"/>
      <c r="G108" s="184"/>
      <c r="H108" s="184"/>
      <c r="I108" s="184"/>
      <c r="J108" s="185">
        <f>J348</f>
        <v>55917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111</v>
      </c>
      <c r="E109" s="184"/>
      <c r="F109" s="184"/>
      <c r="G109" s="184"/>
      <c r="H109" s="184"/>
      <c r="I109" s="184"/>
      <c r="J109" s="185">
        <f>J351</f>
        <v>312789.87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112</v>
      </c>
      <c r="E110" s="184"/>
      <c r="F110" s="184"/>
      <c r="G110" s="184"/>
      <c r="H110" s="184"/>
      <c r="I110" s="184"/>
      <c r="J110" s="185">
        <f>J361</f>
        <v>297064.07000000001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113</v>
      </c>
      <c r="E111" s="184"/>
      <c r="F111" s="184"/>
      <c r="G111" s="184"/>
      <c r="H111" s="184"/>
      <c r="I111" s="184"/>
      <c r="J111" s="185">
        <f>J384</f>
        <v>374283.85000000003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114</v>
      </c>
      <c r="E112" s="184"/>
      <c r="F112" s="184"/>
      <c r="G112" s="184"/>
      <c r="H112" s="184"/>
      <c r="I112" s="184"/>
      <c r="J112" s="185">
        <f>J432</f>
        <v>66127.020000000004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115</v>
      </c>
      <c r="E113" s="184"/>
      <c r="F113" s="184"/>
      <c r="G113" s="184"/>
      <c r="H113" s="184"/>
      <c r="I113" s="184"/>
      <c r="J113" s="185">
        <f>J439</f>
        <v>351033.09999999998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116</v>
      </c>
      <c r="E114" s="184"/>
      <c r="F114" s="184"/>
      <c r="G114" s="184"/>
      <c r="H114" s="184"/>
      <c r="I114" s="184"/>
      <c r="J114" s="185">
        <f>J447</f>
        <v>279966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117</v>
      </c>
      <c r="E115" s="184"/>
      <c r="F115" s="184"/>
      <c r="G115" s="184"/>
      <c r="H115" s="184"/>
      <c r="I115" s="184"/>
      <c r="J115" s="185">
        <f>J453</f>
        <v>131450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75"/>
      <c r="C116" s="176"/>
      <c r="D116" s="177" t="s">
        <v>118</v>
      </c>
      <c r="E116" s="178"/>
      <c r="F116" s="178"/>
      <c r="G116" s="178"/>
      <c r="H116" s="178"/>
      <c r="I116" s="178"/>
      <c r="J116" s="179">
        <f>J455</f>
        <v>116733.92</v>
      </c>
      <c r="K116" s="176"/>
      <c r="L116" s="180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2" customFormat="1" ht="21.84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6.96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29.28" customHeight="1">
      <c r="A119" s="33"/>
      <c r="B119" s="34"/>
      <c r="C119" s="174" t="s">
        <v>119</v>
      </c>
      <c r="D119" s="35"/>
      <c r="E119" s="35"/>
      <c r="F119" s="35"/>
      <c r="G119" s="35"/>
      <c r="H119" s="35"/>
      <c r="I119" s="35"/>
      <c r="J119" s="187">
        <f>ROUND(J120 + J121 + J122 + J123 + J124,2)</f>
        <v>2046861.8899999999</v>
      </c>
      <c r="K119" s="35"/>
      <c r="L119" s="57"/>
      <c r="N119" s="188" t="s">
        <v>36</v>
      </c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8" customHeight="1">
      <c r="A120" s="33"/>
      <c r="B120" s="34"/>
      <c r="C120" s="35"/>
      <c r="D120" s="189" t="s">
        <v>120</v>
      </c>
      <c r="E120" s="189"/>
      <c r="F120" s="189"/>
      <c r="G120" s="35"/>
      <c r="H120" s="35"/>
      <c r="I120" s="35"/>
      <c r="J120" s="190">
        <v>211429.91</v>
      </c>
      <c r="K120" s="35"/>
      <c r="L120" s="191"/>
      <c r="M120" s="192"/>
      <c r="N120" s="193" t="s">
        <v>37</v>
      </c>
      <c r="O120" s="192"/>
      <c r="P120" s="192"/>
      <c r="Q120" s="192"/>
      <c r="R120" s="192"/>
      <c r="S120" s="194"/>
      <c r="T120" s="194"/>
      <c r="U120" s="194"/>
      <c r="V120" s="194"/>
      <c r="W120" s="194"/>
      <c r="X120" s="194"/>
      <c r="Y120" s="194"/>
      <c r="Z120" s="194"/>
      <c r="AA120" s="194"/>
      <c r="AB120" s="194"/>
      <c r="AC120" s="194"/>
      <c r="AD120" s="194"/>
      <c r="AE120" s="194"/>
      <c r="AF120" s="192"/>
      <c r="AG120" s="192"/>
      <c r="AH120" s="192"/>
      <c r="AI120" s="192"/>
      <c r="AJ120" s="192"/>
      <c r="AK120" s="192"/>
      <c r="AL120" s="192"/>
      <c r="AM120" s="192"/>
      <c r="AN120" s="192"/>
      <c r="AO120" s="192"/>
      <c r="AP120" s="192"/>
      <c r="AQ120" s="192"/>
      <c r="AR120" s="192"/>
      <c r="AS120" s="192"/>
      <c r="AT120" s="192"/>
      <c r="AU120" s="192"/>
      <c r="AV120" s="192"/>
      <c r="AW120" s="192"/>
      <c r="AX120" s="192"/>
      <c r="AY120" s="195" t="s">
        <v>121</v>
      </c>
      <c r="AZ120" s="192"/>
      <c r="BA120" s="192"/>
      <c r="BB120" s="192"/>
      <c r="BC120" s="192"/>
      <c r="BD120" s="192"/>
      <c r="BE120" s="196">
        <f>IF(N120="základní",J120,0)</f>
        <v>211429.91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95" t="s">
        <v>80</v>
      </c>
      <c r="BK120" s="192"/>
      <c r="BL120" s="192"/>
      <c r="BM120" s="192"/>
    </row>
    <row r="121" s="2" customFormat="1" ht="18" customHeight="1">
      <c r="A121" s="33"/>
      <c r="B121" s="34"/>
      <c r="C121" s="35"/>
      <c r="D121" s="189" t="s">
        <v>122</v>
      </c>
      <c r="E121" s="189"/>
      <c r="F121" s="189"/>
      <c r="G121" s="35"/>
      <c r="H121" s="35"/>
      <c r="I121" s="35"/>
      <c r="J121" s="190">
        <v>211429.91</v>
      </c>
      <c r="K121" s="35"/>
      <c r="L121" s="191"/>
      <c r="M121" s="192"/>
      <c r="N121" s="193" t="s">
        <v>37</v>
      </c>
      <c r="O121" s="192"/>
      <c r="P121" s="192"/>
      <c r="Q121" s="192"/>
      <c r="R121" s="192"/>
      <c r="S121" s="194"/>
      <c r="T121" s="194"/>
      <c r="U121" s="194"/>
      <c r="V121" s="194"/>
      <c r="W121" s="194"/>
      <c r="X121" s="194"/>
      <c r="Y121" s="194"/>
      <c r="Z121" s="194"/>
      <c r="AA121" s="194"/>
      <c r="AB121" s="194"/>
      <c r="AC121" s="194"/>
      <c r="AD121" s="194"/>
      <c r="AE121" s="194"/>
      <c r="AF121" s="192"/>
      <c r="AG121" s="192"/>
      <c r="AH121" s="192"/>
      <c r="AI121" s="192"/>
      <c r="AJ121" s="192"/>
      <c r="AK121" s="192"/>
      <c r="AL121" s="192"/>
      <c r="AM121" s="192"/>
      <c r="AN121" s="192"/>
      <c r="AO121" s="192"/>
      <c r="AP121" s="192"/>
      <c r="AQ121" s="192"/>
      <c r="AR121" s="192"/>
      <c r="AS121" s="192"/>
      <c r="AT121" s="192"/>
      <c r="AU121" s="192"/>
      <c r="AV121" s="192"/>
      <c r="AW121" s="192"/>
      <c r="AX121" s="192"/>
      <c r="AY121" s="195" t="s">
        <v>121</v>
      </c>
      <c r="AZ121" s="192"/>
      <c r="BA121" s="192"/>
      <c r="BB121" s="192"/>
      <c r="BC121" s="192"/>
      <c r="BD121" s="192"/>
      <c r="BE121" s="196">
        <f>IF(N121="základní",J121,0)</f>
        <v>211429.91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95" t="s">
        <v>80</v>
      </c>
      <c r="BK121" s="192"/>
      <c r="BL121" s="192"/>
      <c r="BM121" s="192"/>
    </row>
    <row r="122" s="2" customFormat="1" ht="18" customHeight="1">
      <c r="A122" s="33"/>
      <c r="B122" s="34"/>
      <c r="C122" s="35"/>
      <c r="D122" s="189" t="s">
        <v>123</v>
      </c>
      <c r="E122" s="189"/>
      <c r="F122" s="189"/>
      <c r="G122" s="35"/>
      <c r="H122" s="35"/>
      <c r="I122" s="35"/>
      <c r="J122" s="190">
        <v>317144.85999999999</v>
      </c>
      <c r="K122" s="35"/>
      <c r="L122" s="191"/>
      <c r="M122" s="192"/>
      <c r="N122" s="193" t="s">
        <v>37</v>
      </c>
      <c r="O122" s="192"/>
      <c r="P122" s="192"/>
      <c r="Q122" s="192"/>
      <c r="R122" s="192"/>
      <c r="S122" s="194"/>
      <c r="T122" s="194"/>
      <c r="U122" s="194"/>
      <c r="V122" s="194"/>
      <c r="W122" s="194"/>
      <c r="X122" s="194"/>
      <c r="Y122" s="194"/>
      <c r="Z122" s="194"/>
      <c r="AA122" s="194"/>
      <c r="AB122" s="194"/>
      <c r="AC122" s="194"/>
      <c r="AD122" s="194"/>
      <c r="AE122" s="194"/>
      <c r="AF122" s="192"/>
      <c r="AG122" s="192"/>
      <c r="AH122" s="192"/>
      <c r="AI122" s="192"/>
      <c r="AJ122" s="192"/>
      <c r="AK122" s="192"/>
      <c r="AL122" s="192"/>
      <c r="AM122" s="192"/>
      <c r="AN122" s="192"/>
      <c r="AO122" s="192"/>
      <c r="AP122" s="192"/>
      <c r="AQ122" s="192"/>
      <c r="AR122" s="192"/>
      <c r="AS122" s="192"/>
      <c r="AT122" s="192"/>
      <c r="AU122" s="192"/>
      <c r="AV122" s="192"/>
      <c r="AW122" s="192"/>
      <c r="AX122" s="192"/>
      <c r="AY122" s="195" t="s">
        <v>121</v>
      </c>
      <c r="AZ122" s="192"/>
      <c r="BA122" s="192"/>
      <c r="BB122" s="192"/>
      <c r="BC122" s="192"/>
      <c r="BD122" s="192"/>
      <c r="BE122" s="196">
        <f>IF(N122="základní",J122,0)</f>
        <v>317144.85999999999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95" t="s">
        <v>80</v>
      </c>
      <c r="BK122" s="192"/>
      <c r="BL122" s="192"/>
      <c r="BM122" s="192"/>
    </row>
    <row r="123" s="2" customFormat="1" ht="18" customHeight="1">
      <c r="A123" s="33"/>
      <c r="B123" s="34"/>
      <c r="C123" s="35"/>
      <c r="D123" s="189" t="s">
        <v>124</v>
      </c>
      <c r="E123" s="189"/>
      <c r="F123" s="189"/>
      <c r="G123" s="35"/>
      <c r="H123" s="35"/>
      <c r="I123" s="35"/>
      <c r="J123" s="190">
        <v>1057149.54</v>
      </c>
      <c r="K123" s="35"/>
      <c r="L123" s="191"/>
      <c r="M123" s="192"/>
      <c r="N123" s="193" t="s">
        <v>37</v>
      </c>
      <c r="O123" s="192"/>
      <c r="P123" s="192"/>
      <c r="Q123" s="192"/>
      <c r="R123" s="192"/>
      <c r="S123" s="194"/>
      <c r="T123" s="194"/>
      <c r="U123" s="194"/>
      <c r="V123" s="194"/>
      <c r="W123" s="194"/>
      <c r="X123" s="194"/>
      <c r="Y123" s="194"/>
      <c r="Z123" s="194"/>
      <c r="AA123" s="194"/>
      <c r="AB123" s="194"/>
      <c r="AC123" s="194"/>
      <c r="AD123" s="194"/>
      <c r="AE123" s="194"/>
      <c r="AF123" s="192"/>
      <c r="AG123" s="192"/>
      <c r="AH123" s="192"/>
      <c r="AI123" s="192"/>
      <c r="AJ123" s="192"/>
      <c r="AK123" s="192"/>
      <c r="AL123" s="192"/>
      <c r="AM123" s="192"/>
      <c r="AN123" s="192"/>
      <c r="AO123" s="192"/>
      <c r="AP123" s="192"/>
      <c r="AQ123" s="192"/>
      <c r="AR123" s="192"/>
      <c r="AS123" s="192"/>
      <c r="AT123" s="192"/>
      <c r="AU123" s="192"/>
      <c r="AV123" s="192"/>
      <c r="AW123" s="192"/>
      <c r="AX123" s="192"/>
      <c r="AY123" s="195" t="s">
        <v>121</v>
      </c>
      <c r="AZ123" s="192"/>
      <c r="BA123" s="192"/>
      <c r="BB123" s="192"/>
      <c r="BC123" s="192"/>
      <c r="BD123" s="192"/>
      <c r="BE123" s="196">
        <f>IF(N123="základní",J123,0)</f>
        <v>1057149.54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95" t="s">
        <v>80</v>
      </c>
      <c r="BK123" s="192"/>
      <c r="BL123" s="192"/>
      <c r="BM123" s="192"/>
    </row>
    <row r="124" s="2" customFormat="1" ht="18" customHeight="1">
      <c r="A124" s="33"/>
      <c r="B124" s="34"/>
      <c r="C124" s="35"/>
      <c r="D124" s="189" t="s">
        <v>125</v>
      </c>
      <c r="E124" s="35"/>
      <c r="F124" s="35"/>
      <c r="G124" s="35"/>
      <c r="H124" s="35"/>
      <c r="I124" s="35"/>
      <c r="J124" s="190">
        <v>249707.67000000001</v>
      </c>
      <c r="K124" s="35"/>
      <c r="L124" s="191"/>
      <c r="M124" s="192"/>
      <c r="N124" s="193" t="s">
        <v>37</v>
      </c>
      <c r="O124" s="192"/>
      <c r="P124" s="192"/>
      <c r="Q124" s="192"/>
      <c r="R124" s="192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2"/>
      <c r="AG124" s="192"/>
      <c r="AH124" s="192"/>
      <c r="AI124" s="192"/>
      <c r="AJ124" s="192"/>
      <c r="AK124" s="192"/>
      <c r="AL124" s="192"/>
      <c r="AM124" s="192"/>
      <c r="AN124" s="192"/>
      <c r="AO124" s="192"/>
      <c r="AP124" s="192"/>
      <c r="AQ124" s="192"/>
      <c r="AR124" s="192"/>
      <c r="AS124" s="192"/>
      <c r="AT124" s="192"/>
      <c r="AU124" s="192"/>
      <c r="AV124" s="192"/>
      <c r="AW124" s="192"/>
      <c r="AX124" s="192"/>
      <c r="AY124" s="195" t="s">
        <v>126</v>
      </c>
      <c r="AZ124" s="192"/>
      <c r="BA124" s="192"/>
      <c r="BB124" s="192"/>
      <c r="BC124" s="192"/>
      <c r="BD124" s="192"/>
      <c r="BE124" s="196">
        <f>IF(N124="základní",J124,0)</f>
        <v>249707.67000000001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95" t="s">
        <v>80</v>
      </c>
      <c r="BK124" s="192"/>
      <c r="BL124" s="192"/>
      <c r="BM124" s="192"/>
    </row>
    <row r="125" s="2" customForma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7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="2" customFormat="1" ht="29.28" customHeight="1">
      <c r="A126" s="33"/>
      <c r="B126" s="34"/>
      <c r="C126" s="197" t="s">
        <v>127</v>
      </c>
      <c r="D126" s="172"/>
      <c r="E126" s="172"/>
      <c r="F126" s="172"/>
      <c r="G126" s="172"/>
      <c r="H126" s="172"/>
      <c r="I126" s="172"/>
      <c r="J126" s="198">
        <f>ROUND(J96+J119,2)</f>
        <v>12735091.199999999</v>
      </c>
      <c r="K126" s="172"/>
      <c r="L126" s="57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="2" customFormat="1" ht="6.96" customHeight="1">
      <c r="A127" s="33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57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31" s="2" customFormat="1" ht="6.96" customHeight="1">
      <c r="A131" s="33"/>
      <c r="B131" s="62"/>
      <c r="C131" s="63"/>
      <c r="D131" s="63"/>
      <c r="E131" s="63"/>
      <c r="F131" s="63"/>
      <c r="G131" s="63"/>
      <c r="H131" s="63"/>
      <c r="I131" s="63"/>
      <c r="J131" s="63"/>
      <c r="K131" s="63"/>
      <c r="L131" s="57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="2" customFormat="1" ht="24.96" customHeight="1">
      <c r="A132" s="33"/>
      <c r="B132" s="34"/>
      <c r="C132" s="24" t="s">
        <v>128</v>
      </c>
      <c r="D132" s="35"/>
      <c r="E132" s="35"/>
      <c r="F132" s="35"/>
      <c r="G132" s="35"/>
      <c r="H132" s="35"/>
      <c r="I132" s="35"/>
      <c r="J132" s="35"/>
      <c r="K132" s="35"/>
      <c r="L132" s="57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="2" customFormat="1" ht="6.96" customHeight="1">
      <c r="A133" s="33"/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57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="2" customFormat="1" ht="12" customHeight="1">
      <c r="A134" s="33"/>
      <c r="B134" s="34"/>
      <c r="C134" s="30" t="s">
        <v>14</v>
      </c>
      <c r="D134" s="35"/>
      <c r="E134" s="35"/>
      <c r="F134" s="35"/>
      <c r="G134" s="35"/>
      <c r="H134" s="35"/>
      <c r="I134" s="35"/>
      <c r="J134" s="35"/>
      <c r="K134" s="35"/>
      <c r="L134" s="57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="2" customFormat="1" ht="16.5" customHeight="1">
      <c r="A135" s="33"/>
      <c r="B135" s="34"/>
      <c r="C135" s="35"/>
      <c r="D135" s="35"/>
      <c r="E135" s="170" t="str">
        <f>E7</f>
        <v>Snížení energetické náročnosti zimního stadionu Velké Popovice</v>
      </c>
      <c r="F135" s="30"/>
      <c r="G135" s="30"/>
      <c r="H135" s="30"/>
      <c r="I135" s="35"/>
      <c r="J135" s="35"/>
      <c r="K135" s="35"/>
      <c r="L135" s="57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="2" customFormat="1" ht="12" customHeight="1">
      <c r="A136" s="33"/>
      <c r="B136" s="34"/>
      <c r="C136" s="30" t="s">
        <v>90</v>
      </c>
      <c r="D136" s="35"/>
      <c r="E136" s="35"/>
      <c r="F136" s="35"/>
      <c r="G136" s="35"/>
      <c r="H136" s="35"/>
      <c r="I136" s="35"/>
      <c r="J136" s="35"/>
      <c r="K136" s="35"/>
      <c r="L136" s="57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="2" customFormat="1" ht="16.5" customHeight="1">
      <c r="A137" s="33"/>
      <c r="B137" s="34"/>
      <c r="C137" s="35"/>
      <c r="D137" s="35"/>
      <c r="E137" s="70" t="str">
        <f>E9</f>
        <v>01 - Stavební část</v>
      </c>
      <c r="F137" s="35"/>
      <c r="G137" s="35"/>
      <c r="H137" s="35"/>
      <c r="I137" s="35"/>
      <c r="J137" s="35"/>
      <c r="K137" s="35"/>
      <c r="L137" s="57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="2" customFormat="1" ht="6.96" customHeight="1">
      <c r="A138" s="33"/>
      <c r="B138" s="34"/>
      <c r="C138" s="35"/>
      <c r="D138" s="35"/>
      <c r="E138" s="35"/>
      <c r="F138" s="35"/>
      <c r="G138" s="35"/>
      <c r="H138" s="35"/>
      <c r="I138" s="35"/>
      <c r="J138" s="35"/>
      <c r="K138" s="35"/>
      <c r="L138" s="57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="2" customFormat="1" ht="12" customHeight="1">
      <c r="A139" s="33"/>
      <c r="B139" s="34"/>
      <c r="C139" s="30" t="s">
        <v>18</v>
      </c>
      <c r="D139" s="35"/>
      <c r="E139" s="35"/>
      <c r="F139" s="27" t="str">
        <f>F12</f>
        <v>Velké Popovice</v>
      </c>
      <c r="G139" s="35"/>
      <c r="H139" s="35"/>
      <c r="I139" s="30" t="s">
        <v>20</v>
      </c>
      <c r="J139" s="73" t="str">
        <f>IF(J12="","",J12)</f>
        <v>12. 4. 2021</v>
      </c>
      <c r="K139" s="35"/>
      <c r="L139" s="57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="2" customFormat="1" ht="6.96" customHeight="1">
      <c r="A140" s="33"/>
      <c r="B140" s="34"/>
      <c r="C140" s="35"/>
      <c r="D140" s="35"/>
      <c r="E140" s="35"/>
      <c r="F140" s="35"/>
      <c r="G140" s="35"/>
      <c r="H140" s="35"/>
      <c r="I140" s="35"/>
      <c r="J140" s="35"/>
      <c r="K140" s="35"/>
      <c r="L140" s="57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="2" customFormat="1" ht="25.65" customHeight="1">
      <c r="A141" s="33"/>
      <c r="B141" s="34"/>
      <c r="C141" s="30" t="s">
        <v>22</v>
      </c>
      <c r="D141" s="35"/>
      <c r="E141" s="35"/>
      <c r="F141" s="27" t="str">
        <f>E15</f>
        <v xml:space="preserve"> </v>
      </c>
      <c r="G141" s="35"/>
      <c r="H141" s="35"/>
      <c r="I141" s="30" t="s">
        <v>27</v>
      </c>
      <c r="J141" s="31" t="str">
        <f>E21</f>
        <v>studio mija - Ing. Miroslav Jakoubek</v>
      </c>
      <c r="K141" s="35"/>
      <c r="L141" s="57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="2" customFormat="1" ht="15.15" customHeight="1">
      <c r="A142" s="33"/>
      <c r="B142" s="34"/>
      <c r="C142" s="30" t="s">
        <v>26</v>
      </c>
      <c r="D142" s="35"/>
      <c r="E142" s="35"/>
      <c r="F142" s="27" t="str">
        <f>IF(E18="","",E18)</f>
        <v xml:space="preserve"> </v>
      </c>
      <c r="G142" s="35"/>
      <c r="H142" s="35"/>
      <c r="I142" s="30" t="s">
        <v>30</v>
      </c>
      <c r="J142" s="31" t="str">
        <f>E24</f>
        <v xml:space="preserve"> </v>
      </c>
      <c r="K142" s="35"/>
      <c r="L142" s="57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="2" customFormat="1" ht="10.32" customHeight="1">
      <c r="A143" s="33"/>
      <c r="B143" s="34"/>
      <c r="C143" s="35"/>
      <c r="D143" s="35"/>
      <c r="E143" s="35"/>
      <c r="F143" s="35"/>
      <c r="G143" s="35"/>
      <c r="H143" s="35"/>
      <c r="I143" s="35"/>
      <c r="J143" s="35"/>
      <c r="K143" s="35"/>
      <c r="L143" s="57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="11" customFormat="1" ht="29.28" customHeight="1">
      <c r="A144" s="199"/>
      <c r="B144" s="200"/>
      <c r="C144" s="201" t="s">
        <v>129</v>
      </c>
      <c r="D144" s="202" t="s">
        <v>57</v>
      </c>
      <c r="E144" s="202" t="s">
        <v>53</v>
      </c>
      <c r="F144" s="202" t="s">
        <v>54</v>
      </c>
      <c r="G144" s="202" t="s">
        <v>130</v>
      </c>
      <c r="H144" s="202" t="s">
        <v>131</v>
      </c>
      <c r="I144" s="202" t="s">
        <v>132</v>
      </c>
      <c r="J144" s="202" t="s">
        <v>96</v>
      </c>
      <c r="K144" s="203" t="s">
        <v>133</v>
      </c>
      <c r="L144" s="204"/>
      <c r="M144" s="94" t="s">
        <v>1</v>
      </c>
      <c r="N144" s="95" t="s">
        <v>36</v>
      </c>
      <c r="O144" s="95" t="s">
        <v>134</v>
      </c>
      <c r="P144" s="95" t="s">
        <v>135</v>
      </c>
      <c r="Q144" s="95" t="s">
        <v>136</v>
      </c>
      <c r="R144" s="95" t="s">
        <v>137</v>
      </c>
      <c r="S144" s="95" t="s">
        <v>138</v>
      </c>
      <c r="T144" s="96" t="s">
        <v>139</v>
      </c>
      <c r="U144" s="199"/>
      <c r="V144" s="199"/>
      <c r="W144" s="199"/>
      <c r="X144" s="199"/>
      <c r="Y144" s="199"/>
      <c r="Z144" s="199"/>
      <c r="AA144" s="199"/>
      <c r="AB144" s="199"/>
      <c r="AC144" s="199"/>
      <c r="AD144" s="199"/>
      <c r="AE144" s="199"/>
    </row>
    <row r="145" s="2" customFormat="1" ht="22.8" customHeight="1">
      <c r="A145" s="33"/>
      <c r="B145" s="34"/>
      <c r="C145" s="101" t="s">
        <v>140</v>
      </c>
      <c r="D145" s="35"/>
      <c r="E145" s="35"/>
      <c r="F145" s="35"/>
      <c r="G145" s="35"/>
      <c r="H145" s="35"/>
      <c r="I145" s="35"/>
      <c r="J145" s="205">
        <f>BK145</f>
        <v>10688229.309999999</v>
      </c>
      <c r="K145" s="35"/>
      <c r="L145" s="39"/>
      <c r="M145" s="97"/>
      <c r="N145" s="206"/>
      <c r="O145" s="98"/>
      <c r="P145" s="207">
        <f>P146+P340+P455</f>
        <v>12810.311131999999</v>
      </c>
      <c r="Q145" s="98"/>
      <c r="R145" s="207">
        <f>R146+R340+R455</f>
        <v>328.07718388000006</v>
      </c>
      <c r="S145" s="98"/>
      <c r="T145" s="208">
        <f>T146+T340+T455</f>
        <v>82.87255660000001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71</v>
      </c>
      <c r="AU145" s="18" t="s">
        <v>98</v>
      </c>
      <c r="BK145" s="209">
        <f>BK146+BK340+BK455</f>
        <v>10688229.309999999</v>
      </c>
    </row>
    <row r="146" s="12" customFormat="1" ht="25.92" customHeight="1">
      <c r="A146" s="12"/>
      <c r="B146" s="210"/>
      <c r="C146" s="211"/>
      <c r="D146" s="212" t="s">
        <v>71</v>
      </c>
      <c r="E146" s="213" t="s">
        <v>141</v>
      </c>
      <c r="F146" s="213" t="s">
        <v>142</v>
      </c>
      <c r="G146" s="211"/>
      <c r="H146" s="211"/>
      <c r="I146" s="211"/>
      <c r="J146" s="214">
        <f>BK146</f>
        <v>8692993.129999999</v>
      </c>
      <c r="K146" s="211"/>
      <c r="L146" s="215"/>
      <c r="M146" s="216"/>
      <c r="N146" s="217"/>
      <c r="O146" s="217"/>
      <c r="P146" s="218">
        <f>P147+P158+P165+P175+P268+P272+P338</f>
        <v>10335.289637999998</v>
      </c>
      <c r="Q146" s="217"/>
      <c r="R146" s="218">
        <f>R147+R158+R165+R175+R268+R272+R338</f>
        <v>309.64743180000005</v>
      </c>
      <c r="S146" s="217"/>
      <c r="T146" s="219">
        <f>T147+T158+T165+T175+T268+T272+T338</f>
        <v>80.332959000000017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0" t="s">
        <v>80</v>
      </c>
      <c r="AT146" s="221" t="s">
        <v>71</v>
      </c>
      <c r="AU146" s="221" t="s">
        <v>72</v>
      </c>
      <c r="AY146" s="220" t="s">
        <v>143</v>
      </c>
      <c r="BK146" s="222">
        <f>BK147+BK158+BK165+BK175+BK268+BK272+BK338</f>
        <v>8692993.129999999</v>
      </c>
    </row>
    <row r="147" s="12" customFormat="1" ht="22.8" customHeight="1">
      <c r="A147" s="12"/>
      <c r="B147" s="210"/>
      <c r="C147" s="211"/>
      <c r="D147" s="212" t="s">
        <v>71</v>
      </c>
      <c r="E147" s="223" t="s">
        <v>80</v>
      </c>
      <c r="F147" s="223" t="s">
        <v>144</v>
      </c>
      <c r="G147" s="211"/>
      <c r="H147" s="211"/>
      <c r="I147" s="211"/>
      <c r="J147" s="224">
        <f>BK147</f>
        <v>112938.72</v>
      </c>
      <c r="K147" s="211"/>
      <c r="L147" s="215"/>
      <c r="M147" s="216"/>
      <c r="N147" s="217"/>
      <c r="O147" s="217"/>
      <c r="P147" s="218">
        <f>SUM(P148:P157)</f>
        <v>240.13523999999995</v>
      </c>
      <c r="Q147" s="217"/>
      <c r="R147" s="218">
        <f>SUM(R148:R157)</f>
        <v>0</v>
      </c>
      <c r="S147" s="217"/>
      <c r="T147" s="219">
        <f>SUM(T148:T157)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0" t="s">
        <v>80</v>
      </c>
      <c r="AT147" s="221" t="s">
        <v>71</v>
      </c>
      <c r="AU147" s="221" t="s">
        <v>80</v>
      </c>
      <c r="AY147" s="220" t="s">
        <v>143</v>
      </c>
      <c r="BK147" s="222">
        <f>SUM(BK148:BK157)</f>
        <v>112938.72</v>
      </c>
    </row>
    <row r="148" s="2" customFormat="1" ht="24.15" customHeight="1">
      <c r="A148" s="33"/>
      <c r="B148" s="34"/>
      <c r="C148" s="225" t="s">
        <v>80</v>
      </c>
      <c r="D148" s="225" t="s">
        <v>145</v>
      </c>
      <c r="E148" s="226" t="s">
        <v>146</v>
      </c>
      <c r="F148" s="227" t="s">
        <v>147</v>
      </c>
      <c r="G148" s="228" t="s">
        <v>148</v>
      </c>
      <c r="H148" s="229">
        <v>59.159999999999997</v>
      </c>
      <c r="I148" s="230">
        <v>780</v>
      </c>
      <c r="J148" s="230">
        <f>ROUND(I148*H148,2)</f>
        <v>46144.800000000003</v>
      </c>
      <c r="K148" s="227" t="s">
        <v>149</v>
      </c>
      <c r="L148" s="39"/>
      <c r="M148" s="231" t="s">
        <v>1</v>
      </c>
      <c r="N148" s="232" t="s">
        <v>37</v>
      </c>
      <c r="O148" s="233">
        <v>2.702</v>
      </c>
      <c r="P148" s="233">
        <f>O148*H148</f>
        <v>159.85031999999998</v>
      </c>
      <c r="Q148" s="233">
        <v>0</v>
      </c>
      <c r="R148" s="233">
        <f>Q148*H148</f>
        <v>0</v>
      </c>
      <c r="S148" s="233">
        <v>0</v>
      </c>
      <c r="T148" s="234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35" t="s">
        <v>150</v>
      </c>
      <c r="AT148" s="235" t="s">
        <v>145</v>
      </c>
      <c r="AU148" s="235" t="s">
        <v>82</v>
      </c>
      <c r="AY148" s="18" t="s">
        <v>143</v>
      </c>
      <c r="BE148" s="236">
        <f>IF(N148="základní",J148,0)</f>
        <v>46144.800000000003</v>
      </c>
      <c r="BF148" s="236">
        <f>IF(N148="snížená",J148,0)</f>
        <v>0</v>
      </c>
      <c r="BG148" s="236">
        <f>IF(N148="zákl. přenesená",J148,0)</f>
        <v>0</v>
      </c>
      <c r="BH148" s="236">
        <f>IF(N148="sníž. přenesená",J148,0)</f>
        <v>0</v>
      </c>
      <c r="BI148" s="236">
        <f>IF(N148="nulová",J148,0)</f>
        <v>0</v>
      </c>
      <c r="BJ148" s="18" t="s">
        <v>80</v>
      </c>
      <c r="BK148" s="236">
        <f>ROUND(I148*H148,2)</f>
        <v>46144.800000000003</v>
      </c>
      <c r="BL148" s="18" t="s">
        <v>150</v>
      </c>
      <c r="BM148" s="235" t="s">
        <v>151</v>
      </c>
    </row>
    <row r="149" s="13" customFormat="1">
      <c r="A149" s="13"/>
      <c r="B149" s="237"/>
      <c r="C149" s="238"/>
      <c r="D149" s="239" t="s">
        <v>152</v>
      </c>
      <c r="E149" s="240" t="s">
        <v>1</v>
      </c>
      <c r="F149" s="241" t="s">
        <v>153</v>
      </c>
      <c r="G149" s="238"/>
      <c r="H149" s="242">
        <v>11.16</v>
      </c>
      <c r="I149" s="238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152</v>
      </c>
      <c r="AU149" s="247" t="s">
        <v>82</v>
      </c>
      <c r="AV149" s="13" t="s">
        <v>82</v>
      </c>
      <c r="AW149" s="13" t="s">
        <v>29</v>
      </c>
      <c r="AX149" s="13" t="s">
        <v>72</v>
      </c>
      <c r="AY149" s="247" t="s">
        <v>143</v>
      </c>
    </row>
    <row r="150" s="13" customFormat="1">
      <c r="A150" s="13"/>
      <c r="B150" s="237"/>
      <c r="C150" s="238"/>
      <c r="D150" s="239" t="s">
        <v>152</v>
      </c>
      <c r="E150" s="240" t="s">
        <v>1</v>
      </c>
      <c r="F150" s="241" t="s">
        <v>154</v>
      </c>
      <c r="G150" s="238"/>
      <c r="H150" s="242">
        <v>48</v>
      </c>
      <c r="I150" s="238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152</v>
      </c>
      <c r="AU150" s="247" t="s">
        <v>82</v>
      </c>
      <c r="AV150" s="13" t="s">
        <v>82</v>
      </c>
      <c r="AW150" s="13" t="s">
        <v>29</v>
      </c>
      <c r="AX150" s="13" t="s">
        <v>72</v>
      </c>
      <c r="AY150" s="247" t="s">
        <v>143</v>
      </c>
    </row>
    <row r="151" s="14" customFormat="1">
      <c r="A151" s="14"/>
      <c r="B151" s="248"/>
      <c r="C151" s="249"/>
      <c r="D151" s="239" t="s">
        <v>152</v>
      </c>
      <c r="E151" s="250" t="s">
        <v>1</v>
      </c>
      <c r="F151" s="251" t="s">
        <v>155</v>
      </c>
      <c r="G151" s="249"/>
      <c r="H151" s="252">
        <v>59.159999999999997</v>
      </c>
      <c r="I151" s="249"/>
      <c r="J151" s="249"/>
      <c r="K151" s="249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152</v>
      </c>
      <c r="AU151" s="257" t="s">
        <v>82</v>
      </c>
      <c r="AV151" s="14" t="s">
        <v>150</v>
      </c>
      <c r="AW151" s="14" t="s">
        <v>29</v>
      </c>
      <c r="AX151" s="14" t="s">
        <v>80</v>
      </c>
      <c r="AY151" s="257" t="s">
        <v>143</v>
      </c>
    </row>
    <row r="152" s="2" customFormat="1" ht="24.15" customHeight="1">
      <c r="A152" s="33"/>
      <c r="B152" s="34"/>
      <c r="C152" s="225" t="s">
        <v>82</v>
      </c>
      <c r="D152" s="225" t="s">
        <v>145</v>
      </c>
      <c r="E152" s="226" t="s">
        <v>156</v>
      </c>
      <c r="F152" s="227" t="s">
        <v>157</v>
      </c>
      <c r="G152" s="228" t="s">
        <v>148</v>
      </c>
      <c r="H152" s="229">
        <v>59.159999999999997</v>
      </c>
      <c r="I152" s="230">
        <v>256</v>
      </c>
      <c r="J152" s="230">
        <f>ROUND(I152*H152,2)</f>
        <v>15144.959999999999</v>
      </c>
      <c r="K152" s="227" t="s">
        <v>149</v>
      </c>
      <c r="L152" s="39"/>
      <c r="M152" s="231" t="s">
        <v>1</v>
      </c>
      <c r="N152" s="232" t="s">
        <v>37</v>
      </c>
      <c r="O152" s="233">
        <v>0.086999999999999994</v>
      </c>
      <c r="P152" s="233">
        <f>O152*H152</f>
        <v>5.1469199999999997</v>
      </c>
      <c r="Q152" s="233">
        <v>0</v>
      </c>
      <c r="R152" s="233">
        <f>Q152*H152</f>
        <v>0</v>
      </c>
      <c r="S152" s="233">
        <v>0</v>
      </c>
      <c r="T152" s="23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35" t="s">
        <v>150</v>
      </c>
      <c r="AT152" s="235" t="s">
        <v>145</v>
      </c>
      <c r="AU152" s="235" t="s">
        <v>82</v>
      </c>
      <c r="AY152" s="18" t="s">
        <v>143</v>
      </c>
      <c r="BE152" s="236">
        <f>IF(N152="základní",J152,0)</f>
        <v>15144.959999999999</v>
      </c>
      <c r="BF152" s="236">
        <f>IF(N152="snížená",J152,0)</f>
        <v>0</v>
      </c>
      <c r="BG152" s="236">
        <f>IF(N152="zákl. přenesená",J152,0)</f>
        <v>0</v>
      </c>
      <c r="BH152" s="236">
        <f>IF(N152="sníž. přenesená",J152,0)</f>
        <v>0</v>
      </c>
      <c r="BI152" s="236">
        <f>IF(N152="nulová",J152,0)</f>
        <v>0</v>
      </c>
      <c r="BJ152" s="18" t="s">
        <v>80</v>
      </c>
      <c r="BK152" s="236">
        <f>ROUND(I152*H152,2)</f>
        <v>15144.959999999999</v>
      </c>
      <c r="BL152" s="18" t="s">
        <v>150</v>
      </c>
      <c r="BM152" s="235" t="s">
        <v>158</v>
      </c>
    </row>
    <row r="153" s="2" customFormat="1" ht="24.15" customHeight="1">
      <c r="A153" s="33"/>
      <c r="B153" s="34"/>
      <c r="C153" s="225" t="s">
        <v>159</v>
      </c>
      <c r="D153" s="225" t="s">
        <v>145</v>
      </c>
      <c r="E153" s="226" t="s">
        <v>160</v>
      </c>
      <c r="F153" s="227" t="s">
        <v>161</v>
      </c>
      <c r="G153" s="228" t="s">
        <v>162</v>
      </c>
      <c r="H153" s="229">
        <v>118.31999999999999</v>
      </c>
      <c r="I153" s="230">
        <v>253</v>
      </c>
      <c r="J153" s="230">
        <f>ROUND(I153*H153,2)</f>
        <v>29934.959999999999</v>
      </c>
      <c r="K153" s="227" t="s">
        <v>149</v>
      </c>
      <c r="L153" s="39"/>
      <c r="M153" s="231" t="s">
        <v>1</v>
      </c>
      <c r="N153" s="232" t="s">
        <v>37</v>
      </c>
      <c r="O153" s="233">
        <v>0</v>
      </c>
      <c r="P153" s="233">
        <f>O153*H153</f>
        <v>0</v>
      </c>
      <c r="Q153" s="233">
        <v>0</v>
      </c>
      <c r="R153" s="233">
        <f>Q153*H153</f>
        <v>0</v>
      </c>
      <c r="S153" s="233">
        <v>0</v>
      </c>
      <c r="T153" s="23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35" t="s">
        <v>150</v>
      </c>
      <c r="AT153" s="235" t="s">
        <v>145</v>
      </c>
      <c r="AU153" s="235" t="s">
        <v>82</v>
      </c>
      <c r="AY153" s="18" t="s">
        <v>143</v>
      </c>
      <c r="BE153" s="236">
        <f>IF(N153="základní",J153,0)</f>
        <v>29934.959999999999</v>
      </c>
      <c r="BF153" s="236">
        <f>IF(N153="snížená",J153,0)</f>
        <v>0</v>
      </c>
      <c r="BG153" s="236">
        <f>IF(N153="zákl. přenesená",J153,0)</f>
        <v>0</v>
      </c>
      <c r="BH153" s="236">
        <f>IF(N153="sníž. přenesená",J153,0)</f>
        <v>0</v>
      </c>
      <c r="BI153" s="236">
        <f>IF(N153="nulová",J153,0)</f>
        <v>0</v>
      </c>
      <c r="BJ153" s="18" t="s">
        <v>80</v>
      </c>
      <c r="BK153" s="236">
        <f>ROUND(I153*H153,2)</f>
        <v>29934.959999999999</v>
      </c>
      <c r="BL153" s="18" t="s">
        <v>150</v>
      </c>
      <c r="BM153" s="235" t="s">
        <v>163</v>
      </c>
    </row>
    <row r="154" s="13" customFormat="1">
      <c r="A154" s="13"/>
      <c r="B154" s="237"/>
      <c r="C154" s="238"/>
      <c r="D154" s="239" t="s">
        <v>152</v>
      </c>
      <c r="E154" s="240" t="s">
        <v>1</v>
      </c>
      <c r="F154" s="241" t="s">
        <v>164</v>
      </c>
      <c r="G154" s="238"/>
      <c r="H154" s="242">
        <v>59.159999999999997</v>
      </c>
      <c r="I154" s="238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152</v>
      </c>
      <c r="AU154" s="247" t="s">
        <v>82</v>
      </c>
      <c r="AV154" s="13" t="s">
        <v>82</v>
      </c>
      <c r="AW154" s="13" t="s">
        <v>29</v>
      </c>
      <c r="AX154" s="13" t="s">
        <v>80</v>
      </c>
      <c r="AY154" s="247" t="s">
        <v>143</v>
      </c>
    </row>
    <row r="155" s="13" customFormat="1">
      <c r="A155" s="13"/>
      <c r="B155" s="237"/>
      <c r="C155" s="238"/>
      <c r="D155" s="239" t="s">
        <v>152</v>
      </c>
      <c r="E155" s="238"/>
      <c r="F155" s="241" t="s">
        <v>165</v>
      </c>
      <c r="G155" s="238"/>
      <c r="H155" s="242">
        <v>118.31999999999999</v>
      </c>
      <c r="I155" s="238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152</v>
      </c>
      <c r="AU155" s="247" t="s">
        <v>82</v>
      </c>
      <c r="AV155" s="13" t="s">
        <v>82</v>
      </c>
      <c r="AW155" s="13" t="s">
        <v>4</v>
      </c>
      <c r="AX155" s="13" t="s">
        <v>80</v>
      </c>
      <c r="AY155" s="247" t="s">
        <v>143</v>
      </c>
    </row>
    <row r="156" s="2" customFormat="1" ht="24.15" customHeight="1">
      <c r="A156" s="33"/>
      <c r="B156" s="34"/>
      <c r="C156" s="225" t="s">
        <v>150</v>
      </c>
      <c r="D156" s="225" t="s">
        <v>145</v>
      </c>
      <c r="E156" s="226" t="s">
        <v>166</v>
      </c>
      <c r="F156" s="227" t="s">
        <v>167</v>
      </c>
      <c r="G156" s="228" t="s">
        <v>148</v>
      </c>
      <c r="H156" s="229">
        <v>42</v>
      </c>
      <c r="I156" s="230">
        <v>517</v>
      </c>
      <c r="J156" s="230">
        <f>ROUND(I156*H156,2)</f>
        <v>21714</v>
      </c>
      <c r="K156" s="227" t="s">
        <v>149</v>
      </c>
      <c r="L156" s="39"/>
      <c r="M156" s="231" t="s">
        <v>1</v>
      </c>
      <c r="N156" s="232" t="s">
        <v>37</v>
      </c>
      <c r="O156" s="233">
        <v>1.7889999999999999</v>
      </c>
      <c r="P156" s="233">
        <f>O156*H156</f>
        <v>75.137999999999991</v>
      </c>
      <c r="Q156" s="233">
        <v>0</v>
      </c>
      <c r="R156" s="233">
        <f>Q156*H156</f>
        <v>0</v>
      </c>
      <c r="S156" s="233">
        <v>0</v>
      </c>
      <c r="T156" s="234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35" t="s">
        <v>150</v>
      </c>
      <c r="AT156" s="235" t="s">
        <v>145</v>
      </c>
      <c r="AU156" s="235" t="s">
        <v>82</v>
      </c>
      <c r="AY156" s="18" t="s">
        <v>143</v>
      </c>
      <c r="BE156" s="236">
        <f>IF(N156="základní",J156,0)</f>
        <v>21714</v>
      </c>
      <c r="BF156" s="236">
        <f>IF(N156="snížená",J156,0)</f>
        <v>0</v>
      </c>
      <c r="BG156" s="236">
        <f>IF(N156="zákl. přenesená",J156,0)</f>
        <v>0</v>
      </c>
      <c r="BH156" s="236">
        <f>IF(N156="sníž. přenesená",J156,0)</f>
        <v>0</v>
      </c>
      <c r="BI156" s="236">
        <f>IF(N156="nulová",J156,0)</f>
        <v>0</v>
      </c>
      <c r="BJ156" s="18" t="s">
        <v>80</v>
      </c>
      <c r="BK156" s="236">
        <f>ROUND(I156*H156,2)</f>
        <v>21714</v>
      </c>
      <c r="BL156" s="18" t="s">
        <v>150</v>
      </c>
      <c r="BM156" s="235" t="s">
        <v>168</v>
      </c>
    </row>
    <row r="157" s="13" customFormat="1">
      <c r="A157" s="13"/>
      <c r="B157" s="237"/>
      <c r="C157" s="238"/>
      <c r="D157" s="239" t="s">
        <v>152</v>
      </c>
      <c r="E157" s="240" t="s">
        <v>1</v>
      </c>
      <c r="F157" s="241" t="s">
        <v>169</v>
      </c>
      <c r="G157" s="238"/>
      <c r="H157" s="242">
        <v>42</v>
      </c>
      <c r="I157" s="238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152</v>
      </c>
      <c r="AU157" s="247" t="s">
        <v>82</v>
      </c>
      <c r="AV157" s="13" t="s">
        <v>82</v>
      </c>
      <c r="AW157" s="13" t="s">
        <v>29</v>
      </c>
      <c r="AX157" s="13" t="s">
        <v>80</v>
      </c>
      <c r="AY157" s="247" t="s">
        <v>143</v>
      </c>
    </row>
    <row r="158" s="12" customFormat="1" ht="22.8" customHeight="1">
      <c r="A158" s="12"/>
      <c r="B158" s="210"/>
      <c r="C158" s="211"/>
      <c r="D158" s="212" t="s">
        <v>71</v>
      </c>
      <c r="E158" s="223" t="s">
        <v>159</v>
      </c>
      <c r="F158" s="223" t="s">
        <v>170</v>
      </c>
      <c r="G158" s="211"/>
      <c r="H158" s="211"/>
      <c r="I158" s="211"/>
      <c r="J158" s="224">
        <f>BK158</f>
        <v>700850.19999999995</v>
      </c>
      <c r="K158" s="211"/>
      <c r="L158" s="215"/>
      <c r="M158" s="216"/>
      <c r="N158" s="217"/>
      <c r="O158" s="217"/>
      <c r="P158" s="218">
        <f>SUM(P159:P164)</f>
        <v>268.32100000000003</v>
      </c>
      <c r="Q158" s="217"/>
      <c r="R158" s="218">
        <f>SUM(R159:R164)</f>
        <v>118.59635000000002</v>
      </c>
      <c r="S158" s="217"/>
      <c r="T158" s="219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0" t="s">
        <v>80</v>
      </c>
      <c r="AT158" s="221" t="s">
        <v>71</v>
      </c>
      <c r="AU158" s="221" t="s">
        <v>80</v>
      </c>
      <c r="AY158" s="220" t="s">
        <v>143</v>
      </c>
      <c r="BK158" s="222">
        <f>SUM(BK159:BK164)</f>
        <v>700850.19999999995</v>
      </c>
    </row>
    <row r="159" s="2" customFormat="1" ht="24.15" customHeight="1">
      <c r="A159" s="33"/>
      <c r="B159" s="34"/>
      <c r="C159" s="225" t="s">
        <v>171</v>
      </c>
      <c r="D159" s="225" t="s">
        <v>145</v>
      </c>
      <c r="E159" s="226" t="s">
        <v>172</v>
      </c>
      <c r="F159" s="227" t="s">
        <v>173</v>
      </c>
      <c r="G159" s="228" t="s">
        <v>148</v>
      </c>
      <c r="H159" s="229">
        <v>4.5</v>
      </c>
      <c r="I159" s="230">
        <v>5290</v>
      </c>
      <c r="J159" s="230">
        <f>ROUND(I159*H159,2)</f>
        <v>23805</v>
      </c>
      <c r="K159" s="227" t="s">
        <v>149</v>
      </c>
      <c r="L159" s="39"/>
      <c r="M159" s="231" t="s">
        <v>1</v>
      </c>
      <c r="N159" s="232" t="s">
        <v>37</v>
      </c>
      <c r="O159" s="233">
        <v>4.7939999999999996</v>
      </c>
      <c r="P159" s="233">
        <f>O159*H159</f>
        <v>21.572999999999997</v>
      </c>
      <c r="Q159" s="233">
        <v>1.8775</v>
      </c>
      <c r="R159" s="233">
        <f>Q159*H159</f>
        <v>8.4487500000000004</v>
      </c>
      <c r="S159" s="233">
        <v>0</v>
      </c>
      <c r="T159" s="23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35" t="s">
        <v>150</v>
      </c>
      <c r="AT159" s="235" t="s">
        <v>145</v>
      </c>
      <c r="AU159" s="235" t="s">
        <v>82</v>
      </c>
      <c r="AY159" s="18" t="s">
        <v>143</v>
      </c>
      <c r="BE159" s="236">
        <f>IF(N159="základní",J159,0)</f>
        <v>23805</v>
      </c>
      <c r="BF159" s="236">
        <f>IF(N159="snížená",J159,0)</f>
        <v>0</v>
      </c>
      <c r="BG159" s="236">
        <f>IF(N159="zákl. přenesená",J159,0)</f>
        <v>0</v>
      </c>
      <c r="BH159" s="236">
        <f>IF(N159="sníž. přenesená",J159,0)</f>
        <v>0</v>
      </c>
      <c r="BI159" s="236">
        <f>IF(N159="nulová",J159,0)</f>
        <v>0</v>
      </c>
      <c r="BJ159" s="18" t="s">
        <v>80</v>
      </c>
      <c r="BK159" s="236">
        <f>ROUND(I159*H159,2)</f>
        <v>23805</v>
      </c>
      <c r="BL159" s="18" t="s">
        <v>150</v>
      </c>
      <c r="BM159" s="235" t="s">
        <v>174</v>
      </c>
    </row>
    <row r="160" s="13" customFormat="1">
      <c r="A160" s="13"/>
      <c r="B160" s="237"/>
      <c r="C160" s="238"/>
      <c r="D160" s="239" t="s">
        <v>152</v>
      </c>
      <c r="E160" s="240" t="s">
        <v>1</v>
      </c>
      <c r="F160" s="241" t="s">
        <v>175</v>
      </c>
      <c r="G160" s="238"/>
      <c r="H160" s="242">
        <v>3.5</v>
      </c>
      <c r="I160" s="238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152</v>
      </c>
      <c r="AU160" s="247" t="s">
        <v>82</v>
      </c>
      <c r="AV160" s="13" t="s">
        <v>82</v>
      </c>
      <c r="AW160" s="13" t="s">
        <v>29</v>
      </c>
      <c r="AX160" s="13" t="s">
        <v>72</v>
      </c>
      <c r="AY160" s="247" t="s">
        <v>143</v>
      </c>
    </row>
    <row r="161" s="13" customFormat="1">
      <c r="A161" s="13"/>
      <c r="B161" s="237"/>
      <c r="C161" s="238"/>
      <c r="D161" s="239" t="s">
        <v>152</v>
      </c>
      <c r="E161" s="240" t="s">
        <v>1</v>
      </c>
      <c r="F161" s="241" t="s">
        <v>176</v>
      </c>
      <c r="G161" s="238"/>
      <c r="H161" s="242">
        <v>1</v>
      </c>
      <c r="I161" s="238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152</v>
      </c>
      <c r="AU161" s="247" t="s">
        <v>82</v>
      </c>
      <c r="AV161" s="13" t="s">
        <v>82</v>
      </c>
      <c r="AW161" s="13" t="s">
        <v>29</v>
      </c>
      <c r="AX161" s="13" t="s">
        <v>72</v>
      </c>
      <c r="AY161" s="247" t="s">
        <v>143</v>
      </c>
    </row>
    <row r="162" s="14" customFormat="1">
      <c r="A162" s="14"/>
      <c r="B162" s="248"/>
      <c r="C162" s="249"/>
      <c r="D162" s="239" t="s">
        <v>152</v>
      </c>
      <c r="E162" s="250" t="s">
        <v>1</v>
      </c>
      <c r="F162" s="251" t="s">
        <v>155</v>
      </c>
      <c r="G162" s="249"/>
      <c r="H162" s="252">
        <v>4.5</v>
      </c>
      <c r="I162" s="249"/>
      <c r="J162" s="249"/>
      <c r="K162" s="249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152</v>
      </c>
      <c r="AU162" s="257" t="s">
        <v>82</v>
      </c>
      <c r="AV162" s="14" t="s">
        <v>150</v>
      </c>
      <c r="AW162" s="14" t="s">
        <v>29</v>
      </c>
      <c r="AX162" s="14" t="s">
        <v>80</v>
      </c>
      <c r="AY162" s="257" t="s">
        <v>143</v>
      </c>
    </row>
    <row r="163" s="2" customFormat="1" ht="24.15" customHeight="1">
      <c r="A163" s="33"/>
      <c r="B163" s="34"/>
      <c r="C163" s="225" t="s">
        <v>177</v>
      </c>
      <c r="D163" s="225" t="s">
        <v>145</v>
      </c>
      <c r="E163" s="226" t="s">
        <v>178</v>
      </c>
      <c r="F163" s="227" t="s">
        <v>179</v>
      </c>
      <c r="G163" s="228" t="s">
        <v>180</v>
      </c>
      <c r="H163" s="229">
        <v>440</v>
      </c>
      <c r="I163" s="230">
        <v>1537.6300000000001</v>
      </c>
      <c r="J163" s="230">
        <f>ROUND(I163*H163,2)</f>
        <v>676557.19999999995</v>
      </c>
      <c r="K163" s="227" t="s">
        <v>1</v>
      </c>
      <c r="L163" s="39"/>
      <c r="M163" s="231" t="s">
        <v>1</v>
      </c>
      <c r="N163" s="232" t="s">
        <v>37</v>
      </c>
      <c r="O163" s="233">
        <v>0.56000000000000005</v>
      </c>
      <c r="P163" s="233">
        <f>O163*H163</f>
        <v>246.40000000000003</v>
      </c>
      <c r="Q163" s="233">
        <v>0.25024000000000002</v>
      </c>
      <c r="R163" s="233">
        <f>Q163*H163</f>
        <v>110.10560000000001</v>
      </c>
      <c r="S163" s="233">
        <v>0</v>
      </c>
      <c r="T163" s="234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35" t="s">
        <v>150</v>
      </c>
      <c r="AT163" s="235" t="s">
        <v>145</v>
      </c>
      <c r="AU163" s="235" t="s">
        <v>82</v>
      </c>
      <c r="AY163" s="18" t="s">
        <v>143</v>
      </c>
      <c r="BE163" s="236">
        <f>IF(N163="základní",J163,0)</f>
        <v>676557.19999999995</v>
      </c>
      <c r="BF163" s="236">
        <f>IF(N163="snížená",J163,0)</f>
        <v>0</v>
      </c>
      <c r="BG163" s="236">
        <f>IF(N163="zákl. přenesená",J163,0)</f>
        <v>0</v>
      </c>
      <c r="BH163" s="236">
        <f>IF(N163="sníž. přenesená",J163,0)</f>
        <v>0</v>
      </c>
      <c r="BI163" s="236">
        <f>IF(N163="nulová",J163,0)</f>
        <v>0</v>
      </c>
      <c r="BJ163" s="18" t="s">
        <v>80</v>
      </c>
      <c r="BK163" s="236">
        <f>ROUND(I163*H163,2)</f>
        <v>676557.19999999995</v>
      </c>
      <c r="BL163" s="18" t="s">
        <v>150</v>
      </c>
      <c r="BM163" s="235" t="s">
        <v>181</v>
      </c>
    </row>
    <row r="164" s="2" customFormat="1" ht="14.4" customHeight="1">
      <c r="A164" s="33"/>
      <c r="B164" s="34"/>
      <c r="C164" s="225" t="s">
        <v>182</v>
      </c>
      <c r="D164" s="225" t="s">
        <v>145</v>
      </c>
      <c r="E164" s="226" t="s">
        <v>183</v>
      </c>
      <c r="F164" s="227" t="s">
        <v>184</v>
      </c>
      <c r="G164" s="228" t="s">
        <v>185</v>
      </c>
      <c r="H164" s="229">
        <v>1</v>
      </c>
      <c r="I164" s="230">
        <v>488</v>
      </c>
      <c r="J164" s="230">
        <f>ROUND(I164*H164,2)</f>
        <v>488</v>
      </c>
      <c r="K164" s="227" t="s">
        <v>149</v>
      </c>
      <c r="L164" s="39"/>
      <c r="M164" s="231" t="s">
        <v>1</v>
      </c>
      <c r="N164" s="232" t="s">
        <v>37</v>
      </c>
      <c r="O164" s="233">
        <v>0.34799999999999998</v>
      </c>
      <c r="P164" s="233">
        <f>O164*H164</f>
        <v>0.34799999999999998</v>
      </c>
      <c r="Q164" s="233">
        <v>0.042000000000000003</v>
      </c>
      <c r="R164" s="233">
        <f>Q164*H164</f>
        <v>0.042000000000000003</v>
      </c>
      <c r="S164" s="233">
        <v>0</v>
      </c>
      <c r="T164" s="234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35" t="s">
        <v>150</v>
      </c>
      <c r="AT164" s="235" t="s">
        <v>145</v>
      </c>
      <c r="AU164" s="235" t="s">
        <v>82</v>
      </c>
      <c r="AY164" s="18" t="s">
        <v>143</v>
      </c>
      <c r="BE164" s="236">
        <f>IF(N164="základní",J164,0)</f>
        <v>488</v>
      </c>
      <c r="BF164" s="236">
        <f>IF(N164="snížená",J164,0)</f>
        <v>0</v>
      </c>
      <c r="BG164" s="236">
        <f>IF(N164="zákl. přenesená",J164,0)</f>
        <v>0</v>
      </c>
      <c r="BH164" s="236">
        <f>IF(N164="sníž. přenesená",J164,0)</f>
        <v>0</v>
      </c>
      <c r="BI164" s="236">
        <f>IF(N164="nulová",J164,0)</f>
        <v>0</v>
      </c>
      <c r="BJ164" s="18" t="s">
        <v>80</v>
      </c>
      <c r="BK164" s="236">
        <f>ROUND(I164*H164,2)</f>
        <v>488</v>
      </c>
      <c r="BL164" s="18" t="s">
        <v>150</v>
      </c>
      <c r="BM164" s="235" t="s">
        <v>186</v>
      </c>
    </row>
    <row r="165" s="12" customFormat="1" ht="22.8" customHeight="1">
      <c r="A165" s="12"/>
      <c r="B165" s="210"/>
      <c r="C165" s="211"/>
      <c r="D165" s="212" t="s">
        <v>71</v>
      </c>
      <c r="E165" s="223" t="s">
        <v>150</v>
      </c>
      <c r="F165" s="223" t="s">
        <v>187</v>
      </c>
      <c r="G165" s="211"/>
      <c r="H165" s="211"/>
      <c r="I165" s="211"/>
      <c r="J165" s="224">
        <f>BK165</f>
        <v>181604</v>
      </c>
      <c r="K165" s="211"/>
      <c r="L165" s="215"/>
      <c r="M165" s="216"/>
      <c r="N165" s="217"/>
      <c r="O165" s="217"/>
      <c r="P165" s="218">
        <f>SUM(P166:P174)</f>
        <v>273.56572</v>
      </c>
      <c r="Q165" s="217"/>
      <c r="R165" s="218">
        <f>SUM(R166:R174)</f>
        <v>24.569175599999994</v>
      </c>
      <c r="S165" s="217"/>
      <c r="T165" s="219">
        <f>SUM(T166:T174)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0" t="s">
        <v>80</v>
      </c>
      <c r="AT165" s="221" t="s">
        <v>71</v>
      </c>
      <c r="AU165" s="221" t="s">
        <v>80</v>
      </c>
      <c r="AY165" s="220" t="s">
        <v>143</v>
      </c>
      <c r="BK165" s="222">
        <f>SUM(BK166:BK174)</f>
        <v>181604</v>
      </c>
    </row>
    <row r="166" s="2" customFormat="1" ht="14.4" customHeight="1">
      <c r="A166" s="33"/>
      <c r="B166" s="34"/>
      <c r="C166" s="225" t="s">
        <v>188</v>
      </c>
      <c r="D166" s="225" t="s">
        <v>145</v>
      </c>
      <c r="E166" s="226" t="s">
        <v>189</v>
      </c>
      <c r="F166" s="227" t="s">
        <v>190</v>
      </c>
      <c r="G166" s="228" t="s">
        <v>148</v>
      </c>
      <c r="H166" s="229">
        <v>9</v>
      </c>
      <c r="I166" s="230">
        <v>3340</v>
      </c>
      <c r="J166" s="230">
        <f>ROUND(I166*H166,2)</f>
        <v>30060</v>
      </c>
      <c r="K166" s="227" t="s">
        <v>149</v>
      </c>
      <c r="L166" s="39"/>
      <c r="M166" s="231" t="s">
        <v>1</v>
      </c>
      <c r="N166" s="232" t="s">
        <v>37</v>
      </c>
      <c r="O166" s="233">
        <v>1.448</v>
      </c>
      <c r="P166" s="233">
        <f>O166*H166</f>
        <v>13.032</v>
      </c>
      <c r="Q166" s="233">
        <v>2.4533999999999998</v>
      </c>
      <c r="R166" s="233">
        <f>Q166*H166</f>
        <v>22.080599999999997</v>
      </c>
      <c r="S166" s="233">
        <v>0</v>
      </c>
      <c r="T166" s="234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35" t="s">
        <v>150</v>
      </c>
      <c r="AT166" s="235" t="s">
        <v>145</v>
      </c>
      <c r="AU166" s="235" t="s">
        <v>82</v>
      </c>
      <c r="AY166" s="18" t="s">
        <v>143</v>
      </c>
      <c r="BE166" s="236">
        <f>IF(N166="základní",J166,0)</f>
        <v>30060</v>
      </c>
      <c r="BF166" s="236">
        <f>IF(N166="snížená",J166,0)</f>
        <v>0</v>
      </c>
      <c r="BG166" s="236">
        <f>IF(N166="zákl. přenesená",J166,0)</f>
        <v>0</v>
      </c>
      <c r="BH166" s="236">
        <f>IF(N166="sníž. přenesená",J166,0)</f>
        <v>0</v>
      </c>
      <c r="BI166" s="236">
        <f>IF(N166="nulová",J166,0)</f>
        <v>0</v>
      </c>
      <c r="BJ166" s="18" t="s">
        <v>80</v>
      </c>
      <c r="BK166" s="236">
        <f>ROUND(I166*H166,2)</f>
        <v>30060</v>
      </c>
      <c r="BL166" s="18" t="s">
        <v>150</v>
      </c>
      <c r="BM166" s="235" t="s">
        <v>191</v>
      </c>
    </row>
    <row r="167" s="2" customFormat="1" ht="14.4" customHeight="1">
      <c r="A167" s="33"/>
      <c r="B167" s="34"/>
      <c r="C167" s="225" t="s">
        <v>192</v>
      </c>
      <c r="D167" s="225" t="s">
        <v>145</v>
      </c>
      <c r="E167" s="226" t="s">
        <v>193</v>
      </c>
      <c r="F167" s="227" t="s">
        <v>194</v>
      </c>
      <c r="G167" s="228" t="s">
        <v>180</v>
      </c>
      <c r="H167" s="229">
        <v>220</v>
      </c>
      <c r="I167" s="230">
        <v>370</v>
      </c>
      <c r="J167" s="230">
        <f>ROUND(I167*H167,2)</f>
        <v>81400</v>
      </c>
      <c r="K167" s="227" t="s">
        <v>149</v>
      </c>
      <c r="L167" s="39"/>
      <c r="M167" s="231" t="s">
        <v>1</v>
      </c>
      <c r="N167" s="232" t="s">
        <v>37</v>
      </c>
      <c r="O167" s="233">
        <v>0.755</v>
      </c>
      <c r="P167" s="233">
        <f>O167*H167</f>
        <v>166.09999999999999</v>
      </c>
      <c r="Q167" s="233">
        <v>0.0057600000000000004</v>
      </c>
      <c r="R167" s="233">
        <f>Q167*H167</f>
        <v>1.2672000000000001</v>
      </c>
      <c r="S167" s="233">
        <v>0</v>
      </c>
      <c r="T167" s="234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35" t="s">
        <v>150</v>
      </c>
      <c r="AT167" s="235" t="s">
        <v>145</v>
      </c>
      <c r="AU167" s="235" t="s">
        <v>82</v>
      </c>
      <c r="AY167" s="18" t="s">
        <v>143</v>
      </c>
      <c r="BE167" s="236">
        <f>IF(N167="základní",J167,0)</f>
        <v>81400</v>
      </c>
      <c r="BF167" s="236">
        <f>IF(N167="snížená",J167,0)</f>
        <v>0</v>
      </c>
      <c r="BG167" s="236">
        <f>IF(N167="zákl. přenesená",J167,0)</f>
        <v>0</v>
      </c>
      <c r="BH167" s="236">
        <f>IF(N167="sníž. přenesená",J167,0)</f>
        <v>0</v>
      </c>
      <c r="BI167" s="236">
        <f>IF(N167="nulová",J167,0)</f>
        <v>0</v>
      </c>
      <c r="BJ167" s="18" t="s">
        <v>80</v>
      </c>
      <c r="BK167" s="236">
        <f>ROUND(I167*H167,2)</f>
        <v>81400</v>
      </c>
      <c r="BL167" s="18" t="s">
        <v>150</v>
      </c>
      <c r="BM167" s="235" t="s">
        <v>195</v>
      </c>
    </row>
    <row r="168" s="2" customFormat="1" ht="14.4" customHeight="1">
      <c r="A168" s="33"/>
      <c r="B168" s="34"/>
      <c r="C168" s="225" t="s">
        <v>196</v>
      </c>
      <c r="D168" s="225" t="s">
        <v>145</v>
      </c>
      <c r="E168" s="226" t="s">
        <v>197</v>
      </c>
      <c r="F168" s="227" t="s">
        <v>198</v>
      </c>
      <c r="G168" s="228" t="s">
        <v>180</v>
      </c>
      <c r="H168" s="229">
        <v>220</v>
      </c>
      <c r="I168" s="230">
        <v>84.900000000000006</v>
      </c>
      <c r="J168" s="230">
        <f>ROUND(I168*H168,2)</f>
        <v>18678</v>
      </c>
      <c r="K168" s="227" t="s">
        <v>149</v>
      </c>
      <c r="L168" s="39"/>
      <c r="M168" s="231" t="s">
        <v>1</v>
      </c>
      <c r="N168" s="232" t="s">
        <v>37</v>
      </c>
      <c r="O168" s="233">
        <v>0.26000000000000001</v>
      </c>
      <c r="P168" s="233">
        <f>O168*H168</f>
        <v>57.200000000000003</v>
      </c>
      <c r="Q168" s="233">
        <v>0</v>
      </c>
      <c r="R168" s="233">
        <f>Q168*H168</f>
        <v>0</v>
      </c>
      <c r="S168" s="233">
        <v>0</v>
      </c>
      <c r="T168" s="234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35" t="s">
        <v>150</v>
      </c>
      <c r="AT168" s="235" t="s">
        <v>145</v>
      </c>
      <c r="AU168" s="235" t="s">
        <v>82</v>
      </c>
      <c r="AY168" s="18" t="s">
        <v>143</v>
      </c>
      <c r="BE168" s="236">
        <f>IF(N168="základní",J168,0)</f>
        <v>18678</v>
      </c>
      <c r="BF168" s="236">
        <f>IF(N168="snížená",J168,0)</f>
        <v>0</v>
      </c>
      <c r="BG168" s="236">
        <f>IF(N168="zákl. přenesená",J168,0)</f>
        <v>0</v>
      </c>
      <c r="BH168" s="236">
        <f>IF(N168="sníž. přenesená",J168,0)</f>
        <v>0</v>
      </c>
      <c r="BI168" s="236">
        <f>IF(N168="nulová",J168,0)</f>
        <v>0</v>
      </c>
      <c r="BJ168" s="18" t="s">
        <v>80</v>
      </c>
      <c r="BK168" s="236">
        <f>ROUND(I168*H168,2)</f>
        <v>18678</v>
      </c>
      <c r="BL168" s="18" t="s">
        <v>150</v>
      </c>
      <c r="BM168" s="235" t="s">
        <v>199</v>
      </c>
    </row>
    <row r="169" s="2" customFormat="1" ht="24.15" customHeight="1">
      <c r="A169" s="33"/>
      <c r="B169" s="34"/>
      <c r="C169" s="225" t="s">
        <v>200</v>
      </c>
      <c r="D169" s="225" t="s">
        <v>145</v>
      </c>
      <c r="E169" s="226" t="s">
        <v>201</v>
      </c>
      <c r="F169" s="227" t="s">
        <v>202</v>
      </c>
      <c r="G169" s="228" t="s">
        <v>162</v>
      </c>
      <c r="H169" s="229">
        <v>1.1599999999999999</v>
      </c>
      <c r="I169" s="230">
        <v>41600</v>
      </c>
      <c r="J169" s="230">
        <f>ROUND(I169*H169,2)</f>
        <v>48256</v>
      </c>
      <c r="K169" s="227" t="s">
        <v>149</v>
      </c>
      <c r="L169" s="39"/>
      <c r="M169" s="231" t="s">
        <v>1</v>
      </c>
      <c r="N169" s="232" t="s">
        <v>37</v>
      </c>
      <c r="O169" s="233">
        <v>28.692</v>
      </c>
      <c r="P169" s="233">
        <f>O169*H169</f>
        <v>33.282719999999998</v>
      </c>
      <c r="Q169" s="233">
        <v>1.05291</v>
      </c>
      <c r="R169" s="233">
        <f>Q169*H169</f>
        <v>1.2213756</v>
      </c>
      <c r="S169" s="233">
        <v>0</v>
      </c>
      <c r="T169" s="23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35" t="s">
        <v>150</v>
      </c>
      <c r="AT169" s="235" t="s">
        <v>145</v>
      </c>
      <c r="AU169" s="235" t="s">
        <v>82</v>
      </c>
      <c r="AY169" s="18" t="s">
        <v>143</v>
      </c>
      <c r="BE169" s="236">
        <f>IF(N169="základní",J169,0)</f>
        <v>48256</v>
      </c>
      <c r="BF169" s="236">
        <f>IF(N169="snížená",J169,0)</f>
        <v>0</v>
      </c>
      <c r="BG169" s="236">
        <f>IF(N169="zákl. přenesená",J169,0)</f>
        <v>0</v>
      </c>
      <c r="BH169" s="236">
        <f>IF(N169="sníž. přenesená",J169,0)</f>
        <v>0</v>
      </c>
      <c r="BI169" s="236">
        <f>IF(N169="nulová",J169,0)</f>
        <v>0</v>
      </c>
      <c r="BJ169" s="18" t="s">
        <v>80</v>
      </c>
      <c r="BK169" s="236">
        <f>ROUND(I169*H169,2)</f>
        <v>48256</v>
      </c>
      <c r="BL169" s="18" t="s">
        <v>150</v>
      </c>
      <c r="BM169" s="235" t="s">
        <v>203</v>
      </c>
    </row>
    <row r="170" s="13" customFormat="1">
      <c r="A170" s="13"/>
      <c r="B170" s="237"/>
      <c r="C170" s="238"/>
      <c r="D170" s="239" t="s">
        <v>152</v>
      </c>
      <c r="E170" s="240" t="s">
        <v>1</v>
      </c>
      <c r="F170" s="241" t="s">
        <v>204</v>
      </c>
      <c r="G170" s="238"/>
      <c r="H170" s="242">
        <v>0.83199999999999996</v>
      </c>
      <c r="I170" s="238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152</v>
      </c>
      <c r="AU170" s="247" t="s">
        <v>82</v>
      </c>
      <c r="AV170" s="13" t="s">
        <v>82</v>
      </c>
      <c r="AW170" s="13" t="s">
        <v>29</v>
      </c>
      <c r="AX170" s="13" t="s">
        <v>72</v>
      </c>
      <c r="AY170" s="247" t="s">
        <v>143</v>
      </c>
    </row>
    <row r="171" s="13" customFormat="1">
      <c r="A171" s="13"/>
      <c r="B171" s="237"/>
      <c r="C171" s="238"/>
      <c r="D171" s="239" t="s">
        <v>152</v>
      </c>
      <c r="E171" s="240" t="s">
        <v>1</v>
      </c>
      <c r="F171" s="241" t="s">
        <v>205</v>
      </c>
      <c r="G171" s="238"/>
      <c r="H171" s="242">
        <v>0.32800000000000001</v>
      </c>
      <c r="I171" s="238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152</v>
      </c>
      <c r="AU171" s="247" t="s">
        <v>82</v>
      </c>
      <c r="AV171" s="13" t="s">
        <v>82</v>
      </c>
      <c r="AW171" s="13" t="s">
        <v>29</v>
      </c>
      <c r="AX171" s="13" t="s">
        <v>72</v>
      </c>
      <c r="AY171" s="247" t="s">
        <v>143</v>
      </c>
    </row>
    <row r="172" s="14" customFormat="1">
      <c r="A172" s="14"/>
      <c r="B172" s="248"/>
      <c r="C172" s="249"/>
      <c r="D172" s="239" t="s">
        <v>152</v>
      </c>
      <c r="E172" s="250" t="s">
        <v>1</v>
      </c>
      <c r="F172" s="251" t="s">
        <v>155</v>
      </c>
      <c r="G172" s="249"/>
      <c r="H172" s="252">
        <v>1.1599999999999999</v>
      </c>
      <c r="I172" s="249"/>
      <c r="J172" s="249"/>
      <c r="K172" s="249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152</v>
      </c>
      <c r="AU172" s="257" t="s">
        <v>82</v>
      </c>
      <c r="AV172" s="14" t="s">
        <v>150</v>
      </c>
      <c r="AW172" s="14" t="s">
        <v>29</v>
      </c>
      <c r="AX172" s="14" t="s">
        <v>80</v>
      </c>
      <c r="AY172" s="257" t="s">
        <v>143</v>
      </c>
    </row>
    <row r="173" s="2" customFormat="1" ht="14.4" customHeight="1">
      <c r="A173" s="33"/>
      <c r="B173" s="34"/>
      <c r="C173" s="225" t="s">
        <v>206</v>
      </c>
      <c r="D173" s="225" t="s">
        <v>145</v>
      </c>
      <c r="E173" s="226" t="s">
        <v>207</v>
      </c>
      <c r="F173" s="227" t="s">
        <v>208</v>
      </c>
      <c r="G173" s="228" t="s">
        <v>148</v>
      </c>
      <c r="H173" s="229">
        <v>3</v>
      </c>
      <c r="I173" s="230">
        <v>1070</v>
      </c>
      <c r="J173" s="230">
        <f>ROUND(I173*H173,2)</f>
        <v>3210</v>
      </c>
      <c r="K173" s="227" t="s">
        <v>149</v>
      </c>
      <c r="L173" s="39"/>
      <c r="M173" s="231" t="s">
        <v>1</v>
      </c>
      <c r="N173" s="232" t="s">
        <v>37</v>
      </c>
      <c r="O173" s="233">
        <v>1.317</v>
      </c>
      <c r="P173" s="233">
        <f>O173*H173</f>
        <v>3.9509999999999996</v>
      </c>
      <c r="Q173" s="233">
        <v>0</v>
      </c>
      <c r="R173" s="233">
        <f>Q173*H173</f>
        <v>0</v>
      </c>
      <c r="S173" s="233">
        <v>0</v>
      </c>
      <c r="T173" s="234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35" t="s">
        <v>150</v>
      </c>
      <c r="AT173" s="235" t="s">
        <v>145</v>
      </c>
      <c r="AU173" s="235" t="s">
        <v>82</v>
      </c>
      <c r="AY173" s="18" t="s">
        <v>143</v>
      </c>
      <c r="BE173" s="236">
        <f>IF(N173="základní",J173,0)</f>
        <v>3210</v>
      </c>
      <c r="BF173" s="236">
        <f>IF(N173="snížená",J173,0)</f>
        <v>0</v>
      </c>
      <c r="BG173" s="236">
        <f>IF(N173="zákl. přenesená",J173,0)</f>
        <v>0</v>
      </c>
      <c r="BH173" s="236">
        <f>IF(N173="sníž. přenesená",J173,0)</f>
        <v>0</v>
      </c>
      <c r="BI173" s="236">
        <f>IF(N173="nulová",J173,0)</f>
        <v>0</v>
      </c>
      <c r="BJ173" s="18" t="s">
        <v>80</v>
      </c>
      <c r="BK173" s="236">
        <f>ROUND(I173*H173,2)</f>
        <v>3210</v>
      </c>
      <c r="BL173" s="18" t="s">
        <v>150</v>
      </c>
      <c r="BM173" s="235" t="s">
        <v>209</v>
      </c>
    </row>
    <row r="174" s="13" customFormat="1">
      <c r="A174" s="13"/>
      <c r="B174" s="237"/>
      <c r="C174" s="238"/>
      <c r="D174" s="239" t="s">
        <v>152</v>
      </c>
      <c r="E174" s="240" t="s">
        <v>1</v>
      </c>
      <c r="F174" s="241" t="s">
        <v>210</v>
      </c>
      <c r="G174" s="238"/>
      <c r="H174" s="242">
        <v>3</v>
      </c>
      <c r="I174" s="238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152</v>
      </c>
      <c r="AU174" s="247" t="s">
        <v>82</v>
      </c>
      <c r="AV174" s="13" t="s">
        <v>82</v>
      </c>
      <c r="AW174" s="13" t="s">
        <v>29</v>
      </c>
      <c r="AX174" s="13" t="s">
        <v>80</v>
      </c>
      <c r="AY174" s="247" t="s">
        <v>143</v>
      </c>
    </row>
    <row r="175" s="12" customFormat="1" ht="22.8" customHeight="1">
      <c r="A175" s="12"/>
      <c r="B175" s="210"/>
      <c r="C175" s="211"/>
      <c r="D175" s="212" t="s">
        <v>71</v>
      </c>
      <c r="E175" s="223" t="s">
        <v>177</v>
      </c>
      <c r="F175" s="223" t="s">
        <v>211</v>
      </c>
      <c r="G175" s="211"/>
      <c r="H175" s="211"/>
      <c r="I175" s="211"/>
      <c r="J175" s="224">
        <f>BK175</f>
        <v>6084595.1099999994</v>
      </c>
      <c r="K175" s="211"/>
      <c r="L175" s="215"/>
      <c r="M175" s="216"/>
      <c r="N175" s="217"/>
      <c r="O175" s="217"/>
      <c r="P175" s="218">
        <f>SUM(P176:P267)</f>
        <v>6458.8710599999995</v>
      </c>
      <c r="Q175" s="217"/>
      <c r="R175" s="218">
        <f>SUM(R176:R267)</f>
        <v>166.32190120000004</v>
      </c>
      <c r="S175" s="217"/>
      <c r="T175" s="219">
        <f>SUM(T176:T267)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0" t="s">
        <v>80</v>
      </c>
      <c r="AT175" s="221" t="s">
        <v>71</v>
      </c>
      <c r="AU175" s="221" t="s">
        <v>80</v>
      </c>
      <c r="AY175" s="220" t="s">
        <v>143</v>
      </c>
      <c r="BK175" s="222">
        <f>SUM(BK176:BK267)</f>
        <v>6084595.1099999994</v>
      </c>
    </row>
    <row r="176" s="2" customFormat="1" ht="24.15" customHeight="1">
      <c r="A176" s="33"/>
      <c r="B176" s="34"/>
      <c r="C176" s="225" t="s">
        <v>212</v>
      </c>
      <c r="D176" s="225" t="s">
        <v>145</v>
      </c>
      <c r="E176" s="226" t="s">
        <v>213</v>
      </c>
      <c r="F176" s="227" t="s">
        <v>214</v>
      </c>
      <c r="G176" s="228" t="s">
        <v>180</v>
      </c>
      <c r="H176" s="229">
        <v>650</v>
      </c>
      <c r="I176" s="230">
        <v>74.599999999999994</v>
      </c>
      <c r="J176" s="230">
        <f>ROUND(I176*H176,2)</f>
        <v>48490</v>
      </c>
      <c r="K176" s="227" t="s">
        <v>149</v>
      </c>
      <c r="L176" s="39"/>
      <c r="M176" s="231" t="s">
        <v>1</v>
      </c>
      <c r="N176" s="232" t="s">
        <v>37</v>
      </c>
      <c r="O176" s="233">
        <v>0.14799999999999999</v>
      </c>
      <c r="P176" s="233">
        <f>O176*H176</f>
        <v>96.199999999999989</v>
      </c>
      <c r="Q176" s="233">
        <v>0.00025999999999999998</v>
      </c>
      <c r="R176" s="233">
        <f>Q176*H176</f>
        <v>0.16899999999999998</v>
      </c>
      <c r="S176" s="233">
        <v>0</v>
      </c>
      <c r="T176" s="234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35" t="s">
        <v>215</v>
      </c>
      <c r="AT176" s="235" t="s">
        <v>145</v>
      </c>
      <c r="AU176" s="235" t="s">
        <v>82</v>
      </c>
      <c r="AY176" s="18" t="s">
        <v>143</v>
      </c>
      <c r="BE176" s="236">
        <f>IF(N176="základní",J176,0)</f>
        <v>48490</v>
      </c>
      <c r="BF176" s="236">
        <f>IF(N176="snížená",J176,0)</f>
        <v>0</v>
      </c>
      <c r="BG176" s="236">
        <f>IF(N176="zákl. přenesená",J176,0)</f>
        <v>0</v>
      </c>
      <c r="BH176" s="236">
        <f>IF(N176="sníž. přenesená",J176,0)</f>
        <v>0</v>
      </c>
      <c r="BI176" s="236">
        <f>IF(N176="nulová",J176,0)</f>
        <v>0</v>
      </c>
      <c r="BJ176" s="18" t="s">
        <v>80</v>
      </c>
      <c r="BK176" s="236">
        <f>ROUND(I176*H176,2)</f>
        <v>48490</v>
      </c>
      <c r="BL176" s="18" t="s">
        <v>215</v>
      </c>
      <c r="BM176" s="235" t="s">
        <v>216</v>
      </c>
    </row>
    <row r="177" s="2" customFormat="1" ht="24.15" customHeight="1">
      <c r="A177" s="33"/>
      <c r="B177" s="34"/>
      <c r="C177" s="225" t="s">
        <v>217</v>
      </c>
      <c r="D177" s="225" t="s">
        <v>145</v>
      </c>
      <c r="E177" s="226" t="s">
        <v>218</v>
      </c>
      <c r="F177" s="227" t="s">
        <v>219</v>
      </c>
      <c r="G177" s="228" t="s">
        <v>180</v>
      </c>
      <c r="H177" s="229">
        <v>650</v>
      </c>
      <c r="I177" s="230">
        <v>171</v>
      </c>
      <c r="J177" s="230">
        <f>ROUND(I177*H177,2)</f>
        <v>111150</v>
      </c>
      <c r="K177" s="227" t="s">
        <v>149</v>
      </c>
      <c r="L177" s="39"/>
      <c r="M177" s="231" t="s">
        <v>1</v>
      </c>
      <c r="N177" s="232" t="s">
        <v>37</v>
      </c>
      <c r="O177" s="233">
        <v>0.35799999999999998</v>
      </c>
      <c r="P177" s="233">
        <f>O177*H177</f>
        <v>232.69999999999999</v>
      </c>
      <c r="Q177" s="233">
        <v>0.0030000000000000001</v>
      </c>
      <c r="R177" s="233">
        <f>Q177*H177</f>
        <v>1.95</v>
      </c>
      <c r="S177" s="233">
        <v>0</v>
      </c>
      <c r="T177" s="23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35" t="s">
        <v>150</v>
      </c>
      <c r="AT177" s="235" t="s">
        <v>145</v>
      </c>
      <c r="AU177" s="235" t="s">
        <v>82</v>
      </c>
      <c r="AY177" s="18" t="s">
        <v>143</v>
      </c>
      <c r="BE177" s="236">
        <f>IF(N177="základní",J177,0)</f>
        <v>111150</v>
      </c>
      <c r="BF177" s="236">
        <f>IF(N177="snížená",J177,0)</f>
        <v>0</v>
      </c>
      <c r="BG177" s="236">
        <f>IF(N177="zákl. přenesená",J177,0)</f>
        <v>0</v>
      </c>
      <c r="BH177" s="236">
        <f>IF(N177="sníž. přenesená",J177,0)</f>
        <v>0</v>
      </c>
      <c r="BI177" s="236">
        <f>IF(N177="nulová",J177,0)</f>
        <v>0</v>
      </c>
      <c r="BJ177" s="18" t="s">
        <v>80</v>
      </c>
      <c r="BK177" s="236">
        <f>ROUND(I177*H177,2)</f>
        <v>111150</v>
      </c>
      <c r="BL177" s="18" t="s">
        <v>150</v>
      </c>
      <c r="BM177" s="235" t="s">
        <v>220</v>
      </c>
    </row>
    <row r="178" s="2" customFormat="1" ht="24.15" customHeight="1">
      <c r="A178" s="33"/>
      <c r="B178" s="34"/>
      <c r="C178" s="225" t="s">
        <v>8</v>
      </c>
      <c r="D178" s="225" t="s">
        <v>145</v>
      </c>
      <c r="E178" s="226" t="s">
        <v>221</v>
      </c>
      <c r="F178" s="227" t="s">
        <v>222</v>
      </c>
      <c r="G178" s="228" t="s">
        <v>180</v>
      </c>
      <c r="H178" s="229">
        <v>650</v>
      </c>
      <c r="I178" s="230">
        <v>243</v>
      </c>
      <c r="J178" s="230">
        <f>ROUND(I178*H178,2)</f>
        <v>157950</v>
      </c>
      <c r="K178" s="227" t="s">
        <v>149</v>
      </c>
      <c r="L178" s="39"/>
      <c r="M178" s="231" t="s">
        <v>1</v>
      </c>
      <c r="N178" s="232" t="s">
        <v>37</v>
      </c>
      <c r="O178" s="233">
        <v>0.439</v>
      </c>
      <c r="P178" s="233">
        <f>O178*H178</f>
        <v>285.35000000000002</v>
      </c>
      <c r="Q178" s="233">
        <v>0.017000000000000001</v>
      </c>
      <c r="R178" s="233">
        <f>Q178*H178</f>
        <v>11.050000000000001</v>
      </c>
      <c r="S178" s="233">
        <v>0</v>
      </c>
      <c r="T178" s="234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35" t="s">
        <v>150</v>
      </c>
      <c r="AT178" s="235" t="s">
        <v>145</v>
      </c>
      <c r="AU178" s="235" t="s">
        <v>82</v>
      </c>
      <c r="AY178" s="18" t="s">
        <v>143</v>
      </c>
      <c r="BE178" s="236">
        <f>IF(N178="základní",J178,0)</f>
        <v>157950</v>
      </c>
      <c r="BF178" s="236">
        <f>IF(N178="snížená",J178,0)</f>
        <v>0</v>
      </c>
      <c r="BG178" s="236">
        <f>IF(N178="zákl. přenesená",J178,0)</f>
        <v>0</v>
      </c>
      <c r="BH178" s="236">
        <f>IF(N178="sníž. přenesená",J178,0)</f>
        <v>0</v>
      </c>
      <c r="BI178" s="236">
        <f>IF(N178="nulová",J178,0)</f>
        <v>0</v>
      </c>
      <c r="BJ178" s="18" t="s">
        <v>80</v>
      </c>
      <c r="BK178" s="236">
        <f>ROUND(I178*H178,2)</f>
        <v>157950</v>
      </c>
      <c r="BL178" s="18" t="s">
        <v>150</v>
      </c>
      <c r="BM178" s="235" t="s">
        <v>223</v>
      </c>
    </row>
    <row r="179" s="2" customFormat="1" ht="24.15" customHeight="1">
      <c r="A179" s="33"/>
      <c r="B179" s="34"/>
      <c r="C179" s="225" t="s">
        <v>215</v>
      </c>
      <c r="D179" s="225" t="s">
        <v>145</v>
      </c>
      <c r="E179" s="226" t="s">
        <v>224</v>
      </c>
      <c r="F179" s="227" t="s">
        <v>225</v>
      </c>
      <c r="G179" s="228" t="s">
        <v>180</v>
      </c>
      <c r="H179" s="229">
        <v>2660</v>
      </c>
      <c r="I179" s="230">
        <v>59.299999999999997</v>
      </c>
      <c r="J179" s="230">
        <f>ROUND(I179*H179,2)</f>
        <v>157738</v>
      </c>
      <c r="K179" s="227" t="s">
        <v>149</v>
      </c>
      <c r="L179" s="39"/>
      <c r="M179" s="231" t="s">
        <v>1</v>
      </c>
      <c r="N179" s="232" t="s">
        <v>37</v>
      </c>
      <c r="O179" s="233">
        <v>0.104</v>
      </c>
      <c r="P179" s="233">
        <f>O179*H179</f>
        <v>276.63999999999999</v>
      </c>
      <c r="Q179" s="233">
        <v>0.00025999999999999998</v>
      </c>
      <c r="R179" s="233">
        <f>Q179*H179</f>
        <v>0.69159999999999999</v>
      </c>
      <c r="S179" s="233">
        <v>0</v>
      </c>
      <c r="T179" s="23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35" t="s">
        <v>150</v>
      </c>
      <c r="AT179" s="235" t="s">
        <v>145</v>
      </c>
      <c r="AU179" s="235" t="s">
        <v>82</v>
      </c>
      <c r="AY179" s="18" t="s">
        <v>143</v>
      </c>
      <c r="BE179" s="236">
        <f>IF(N179="základní",J179,0)</f>
        <v>157738</v>
      </c>
      <c r="BF179" s="236">
        <f>IF(N179="snížená",J179,0)</f>
        <v>0</v>
      </c>
      <c r="BG179" s="236">
        <f>IF(N179="zákl. přenesená",J179,0)</f>
        <v>0</v>
      </c>
      <c r="BH179" s="236">
        <f>IF(N179="sníž. přenesená",J179,0)</f>
        <v>0</v>
      </c>
      <c r="BI179" s="236">
        <f>IF(N179="nulová",J179,0)</f>
        <v>0</v>
      </c>
      <c r="BJ179" s="18" t="s">
        <v>80</v>
      </c>
      <c r="BK179" s="236">
        <f>ROUND(I179*H179,2)</f>
        <v>157738</v>
      </c>
      <c r="BL179" s="18" t="s">
        <v>150</v>
      </c>
      <c r="BM179" s="235" t="s">
        <v>226</v>
      </c>
    </row>
    <row r="180" s="2" customFormat="1" ht="24.15" customHeight="1">
      <c r="A180" s="33"/>
      <c r="B180" s="34"/>
      <c r="C180" s="225" t="s">
        <v>227</v>
      </c>
      <c r="D180" s="225" t="s">
        <v>145</v>
      </c>
      <c r="E180" s="226" t="s">
        <v>228</v>
      </c>
      <c r="F180" s="227" t="s">
        <v>229</v>
      </c>
      <c r="G180" s="228" t="s">
        <v>180</v>
      </c>
      <c r="H180" s="229">
        <v>9</v>
      </c>
      <c r="I180" s="230">
        <v>254</v>
      </c>
      <c r="J180" s="230">
        <f>ROUND(I180*H180,2)</f>
        <v>2286</v>
      </c>
      <c r="K180" s="227" t="s">
        <v>149</v>
      </c>
      <c r="L180" s="39"/>
      <c r="M180" s="231" t="s">
        <v>1</v>
      </c>
      <c r="N180" s="232" t="s">
        <v>37</v>
      </c>
      <c r="O180" s="233">
        <v>0.47399999999999998</v>
      </c>
      <c r="P180" s="233">
        <f>O180*H180</f>
        <v>4.266</v>
      </c>
      <c r="Q180" s="233">
        <v>0.020480000000000002</v>
      </c>
      <c r="R180" s="233">
        <f>Q180*H180</f>
        <v>0.18432000000000001</v>
      </c>
      <c r="S180" s="233">
        <v>0</v>
      </c>
      <c r="T180" s="234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35" t="s">
        <v>150</v>
      </c>
      <c r="AT180" s="235" t="s">
        <v>145</v>
      </c>
      <c r="AU180" s="235" t="s">
        <v>82</v>
      </c>
      <c r="AY180" s="18" t="s">
        <v>143</v>
      </c>
      <c r="BE180" s="236">
        <f>IF(N180="základní",J180,0)</f>
        <v>2286</v>
      </c>
      <c r="BF180" s="236">
        <f>IF(N180="snížená",J180,0)</f>
        <v>0</v>
      </c>
      <c r="BG180" s="236">
        <f>IF(N180="zákl. přenesená",J180,0)</f>
        <v>0</v>
      </c>
      <c r="BH180" s="236">
        <f>IF(N180="sníž. přenesená",J180,0)</f>
        <v>0</v>
      </c>
      <c r="BI180" s="236">
        <f>IF(N180="nulová",J180,0)</f>
        <v>0</v>
      </c>
      <c r="BJ180" s="18" t="s">
        <v>80</v>
      </c>
      <c r="BK180" s="236">
        <f>ROUND(I180*H180,2)</f>
        <v>2286</v>
      </c>
      <c r="BL180" s="18" t="s">
        <v>150</v>
      </c>
      <c r="BM180" s="235" t="s">
        <v>230</v>
      </c>
    </row>
    <row r="181" s="13" customFormat="1">
      <c r="A181" s="13"/>
      <c r="B181" s="237"/>
      <c r="C181" s="238"/>
      <c r="D181" s="239" t="s">
        <v>152</v>
      </c>
      <c r="E181" s="240" t="s">
        <v>1</v>
      </c>
      <c r="F181" s="241" t="s">
        <v>231</v>
      </c>
      <c r="G181" s="238"/>
      <c r="H181" s="242">
        <v>7</v>
      </c>
      <c r="I181" s="238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152</v>
      </c>
      <c r="AU181" s="247" t="s">
        <v>82</v>
      </c>
      <c r="AV181" s="13" t="s">
        <v>82</v>
      </c>
      <c r="AW181" s="13" t="s">
        <v>29</v>
      </c>
      <c r="AX181" s="13" t="s">
        <v>72</v>
      </c>
      <c r="AY181" s="247" t="s">
        <v>143</v>
      </c>
    </row>
    <row r="182" s="13" customFormat="1">
      <c r="A182" s="13"/>
      <c r="B182" s="237"/>
      <c r="C182" s="238"/>
      <c r="D182" s="239" t="s">
        <v>152</v>
      </c>
      <c r="E182" s="240" t="s">
        <v>1</v>
      </c>
      <c r="F182" s="241" t="s">
        <v>232</v>
      </c>
      <c r="G182" s="238"/>
      <c r="H182" s="242">
        <v>2</v>
      </c>
      <c r="I182" s="238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152</v>
      </c>
      <c r="AU182" s="247" t="s">
        <v>82</v>
      </c>
      <c r="AV182" s="13" t="s">
        <v>82</v>
      </c>
      <c r="AW182" s="13" t="s">
        <v>29</v>
      </c>
      <c r="AX182" s="13" t="s">
        <v>72</v>
      </c>
      <c r="AY182" s="247" t="s">
        <v>143</v>
      </c>
    </row>
    <row r="183" s="14" customFormat="1">
      <c r="A183" s="14"/>
      <c r="B183" s="248"/>
      <c r="C183" s="249"/>
      <c r="D183" s="239" t="s">
        <v>152</v>
      </c>
      <c r="E183" s="250" t="s">
        <v>1</v>
      </c>
      <c r="F183" s="251" t="s">
        <v>155</v>
      </c>
      <c r="G183" s="249"/>
      <c r="H183" s="252">
        <v>9</v>
      </c>
      <c r="I183" s="249"/>
      <c r="J183" s="249"/>
      <c r="K183" s="249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152</v>
      </c>
      <c r="AU183" s="257" t="s">
        <v>82</v>
      </c>
      <c r="AV183" s="14" t="s">
        <v>150</v>
      </c>
      <c r="AW183" s="14" t="s">
        <v>29</v>
      </c>
      <c r="AX183" s="14" t="s">
        <v>80</v>
      </c>
      <c r="AY183" s="257" t="s">
        <v>143</v>
      </c>
    </row>
    <row r="184" s="2" customFormat="1" ht="24.15" customHeight="1">
      <c r="A184" s="33"/>
      <c r="B184" s="34"/>
      <c r="C184" s="225" t="s">
        <v>233</v>
      </c>
      <c r="D184" s="225" t="s">
        <v>145</v>
      </c>
      <c r="E184" s="226" t="s">
        <v>234</v>
      </c>
      <c r="F184" s="227" t="s">
        <v>235</v>
      </c>
      <c r="G184" s="228" t="s">
        <v>180</v>
      </c>
      <c r="H184" s="229">
        <v>2660</v>
      </c>
      <c r="I184" s="230">
        <v>134</v>
      </c>
      <c r="J184" s="230">
        <f>ROUND(I184*H184,2)</f>
        <v>356440</v>
      </c>
      <c r="K184" s="227" t="s">
        <v>149</v>
      </c>
      <c r="L184" s="39"/>
      <c r="M184" s="231" t="s">
        <v>1</v>
      </c>
      <c r="N184" s="232" t="s">
        <v>37</v>
      </c>
      <c r="O184" s="233">
        <v>0.27200000000000002</v>
      </c>
      <c r="P184" s="233">
        <f>O184*H184</f>
        <v>723.5200000000001</v>
      </c>
      <c r="Q184" s="233">
        <v>0.0030000000000000001</v>
      </c>
      <c r="R184" s="233">
        <f>Q184*H184</f>
        <v>7.9800000000000004</v>
      </c>
      <c r="S184" s="233">
        <v>0</v>
      </c>
      <c r="T184" s="234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35" t="s">
        <v>150</v>
      </c>
      <c r="AT184" s="235" t="s">
        <v>145</v>
      </c>
      <c r="AU184" s="235" t="s">
        <v>82</v>
      </c>
      <c r="AY184" s="18" t="s">
        <v>143</v>
      </c>
      <c r="BE184" s="236">
        <f>IF(N184="základní",J184,0)</f>
        <v>356440</v>
      </c>
      <c r="BF184" s="236">
        <f>IF(N184="snížená",J184,0)</f>
        <v>0</v>
      </c>
      <c r="BG184" s="236">
        <f>IF(N184="zákl. přenesená",J184,0)</f>
        <v>0</v>
      </c>
      <c r="BH184" s="236">
        <f>IF(N184="sníž. přenesená",J184,0)</f>
        <v>0</v>
      </c>
      <c r="BI184" s="236">
        <f>IF(N184="nulová",J184,0)</f>
        <v>0</v>
      </c>
      <c r="BJ184" s="18" t="s">
        <v>80</v>
      </c>
      <c r="BK184" s="236">
        <f>ROUND(I184*H184,2)</f>
        <v>356440</v>
      </c>
      <c r="BL184" s="18" t="s">
        <v>150</v>
      </c>
      <c r="BM184" s="235" t="s">
        <v>236</v>
      </c>
    </row>
    <row r="185" s="2" customFormat="1" ht="24.15" customHeight="1">
      <c r="A185" s="33"/>
      <c r="B185" s="34"/>
      <c r="C185" s="225" t="s">
        <v>237</v>
      </c>
      <c r="D185" s="225" t="s">
        <v>145</v>
      </c>
      <c r="E185" s="226" t="s">
        <v>238</v>
      </c>
      <c r="F185" s="227" t="s">
        <v>239</v>
      </c>
      <c r="G185" s="228" t="s">
        <v>185</v>
      </c>
      <c r="H185" s="229">
        <v>9</v>
      </c>
      <c r="I185" s="230">
        <v>483</v>
      </c>
      <c r="J185" s="230">
        <f>ROUND(I185*H185,2)</f>
        <v>4347</v>
      </c>
      <c r="K185" s="227" t="s">
        <v>149</v>
      </c>
      <c r="L185" s="39"/>
      <c r="M185" s="231" t="s">
        <v>1</v>
      </c>
      <c r="N185" s="232" t="s">
        <v>37</v>
      </c>
      <c r="O185" s="233">
        <v>0.72499999999999998</v>
      </c>
      <c r="P185" s="233">
        <f>O185*H185</f>
        <v>6.5249999999999995</v>
      </c>
      <c r="Q185" s="233">
        <v>0.041500000000000002</v>
      </c>
      <c r="R185" s="233">
        <f>Q185*H185</f>
        <v>0.3735</v>
      </c>
      <c r="S185" s="233">
        <v>0</v>
      </c>
      <c r="T185" s="234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35" t="s">
        <v>150</v>
      </c>
      <c r="AT185" s="235" t="s">
        <v>145</v>
      </c>
      <c r="AU185" s="235" t="s">
        <v>82</v>
      </c>
      <c r="AY185" s="18" t="s">
        <v>143</v>
      </c>
      <c r="BE185" s="236">
        <f>IF(N185="základní",J185,0)</f>
        <v>4347</v>
      </c>
      <c r="BF185" s="236">
        <f>IF(N185="snížená",J185,0)</f>
        <v>0</v>
      </c>
      <c r="BG185" s="236">
        <f>IF(N185="zákl. přenesená",J185,0)</f>
        <v>0</v>
      </c>
      <c r="BH185" s="236">
        <f>IF(N185="sníž. přenesená",J185,0)</f>
        <v>0</v>
      </c>
      <c r="BI185" s="236">
        <f>IF(N185="nulová",J185,0)</f>
        <v>0</v>
      </c>
      <c r="BJ185" s="18" t="s">
        <v>80</v>
      </c>
      <c r="BK185" s="236">
        <f>ROUND(I185*H185,2)</f>
        <v>4347</v>
      </c>
      <c r="BL185" s="18" t="s">
        <v>150</v>
      </c>
      <c r="BM185" s="235" t="s">
        <v>240</v>
      </c>
    </row>
    <row r="186" s="2" customFormat="1" ht="24.15" customHeight="1">
      <c r="A186" s="33"/>
      <c r="B186" s="34"/>
      <c r="C186" s="225" t="s">
        <v>241</v>
      </c>
      <c r="D186" s="225" t="s">
        <v>145</v>
      </c>
      <c r="E186" s="226" t="s">
        <v>242</v>
      </c>
      <c r="F186" s="227" t="s">
        <v>243</v>
      </c>
      <c r="G186" s="228" t="s">
        <v>180</v>
      </c>
      <c r="H186" s="229">
        <v>37.140000000000001</v>
      </c>
      <c r="I186" s="230">
        <v>743</v>
      </c>
      <c r="J186" s="230">
        <f>ROUND(I186*H186,2)</f>
        <v>27595.02</v>
      </c>
      <c r="K186" s="227" t="s">
        <v>149</v>
      </c>
      <c r="L186" s="39"/>
      <c r="M186" s="231" t="s">
        <v>1</v>
      </c>
      <c r="N186" s="232" t="s">
        <v>37</v>
      </c>
      <c r="O186" s="233">
        <v>1.355</v>
      </c>
      <c r="P186" s="233">
        <f>O186*H186</f>
        <v>50.3247</v>
      </c>
      <c r="Q186" s="233">
        <v>0.033579999999999999</v>
      </c>
      <c r="R186" s="233">
        <f>Q186*H186</f>
        <v>1.2471612000000001</v>
      </c>
      <c r="S186" s="233">
        <v>0</v>
      </c>
      <c r="T186" s="234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35" t="s">
        <v>150</v>
      </c>
      <c r="AT186" s="235" t="s">
        <v>145</v>
      </c>
      <c r="AU186" s="235" t="s">
        <v>82</v>
      </c>
      <c r="AY186" s="18" t="s">
        <v>143</v>
      </c>
      <c r="BE186" s="236">
        <f>IF(N186="základní",J186,0)</f>
        <v>27595.02</v>
      </c>
      <c r="BF186" s="236">
        <f>IF(N186="snížená",J186,0)</f>
        <v>0</v>
      </c>
      <c r="BG186" s="236">
        <f>IF(N186="zákl. přenesená",J186,0)</f>
        <v>0</v>
      </c>
      <c r="BH186" s="236">
        <f>IF(N186="sníž. přenesená",J186,0)</f>
        <v>0</v>
      </c>
      <c r="BI186" s="236">
        <f>IF(N186="nulová",J186,0)</f>
        <v>0</v>
      </c>
      <c r="BJ186" s="18" t="s">
        <v>80</v>
      </c>
      <c r="BK186" s="236">
        <f>ROUND(I186*H186,2)</f>
        <v>27595.02</v>
      </c>
      <c r="BL186" s="18" t="s">
        <v>150</v>
      </c>
      <c r="BM186" s="235" t="s">
        <v>244</v>
      </c>
    </row>
    <row r="187" s="13" customFormat="1">
      <c r="A187" s="13"/>
      <c r="B187" s="237"/>
      <c r="C187" s="238"/>
      <c r="D187" s="239" t="s">
        <v>152</v>
      </c>
      <c r="E187" s="240" t="s">
        <v>1</v>
      </c>
      <c r="F187" s="241" t="s">
        <v>245</v>
      </c>
      <c r="G187" s="238"/>
      <c r="H187" s="242">
        <v>14.4</v>
      </c>
      <c r="I187" s="238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152</v>
      </c>
      <c r="AU187" s="247" t="s">
        <v>82</v>
      </c>
      <c r="AV187" s="13" t="s">
        <v>82</v>
      </c>
      <c r="AW187" s="13" t="s">
        <v>29</v>
      </c>
      <c r="AX187" s="13" t="s">
        <v>72</v>
      </c>
      <c r="AY187" s="247" t="s">
        <v>143</v>
      </c>
    </row>
    <row r="188" s="13" customFormat="1">
      <c r="A188" s="13"/>
      <c r="B188" s="237"/>
      <c r="C188" s="238"/>
      <c r="D188" s="239" t="s">
        <v>152</v>
      </c>
      <c r="E188" s="240" t="s">
        <v>1</v>
      </c>
      <c r="F188" s="241" t="s">
        <v>246</v>
      </c>
      <c r="G188" s="238"/>
      <c r="H188" s="242">
        <v>13.77</v>
      </c>
      <c r="I188" s="238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152</v>
      </c>
      <c r="AU188" s="247" t="s">
        <v>82</v>
      </c>
      <c r="AV188" s="13" t="s">
        <v>82</v>
      </c>
      <c r="AW188" s="13" t="s">
        <v>29</v>
      </c>
      <c r="AX188" s="13" t="s">
        <v>72</v>
      </c>
      <c r="AY188" s="247" t="s">
        <v>143</v>
      </c>
    </row>
    <row r="189" s="13" customFormat="1">
      <c r="A189" s="13"/>
      <c r="B189" s="237"/>
      <c r="C189" s="238"/>
      <c r="D189" s="239" t="s">
        <v>152</v>
      </c>
      <c r="E189" s="240" t="s">
        <v>1</v>
      </c>
      <c r="F189" s="241" t="s">
        <v>247</v>
      </c>
      <c r="G189" s="238"/>
      <c r="H189" s="242">
        <v>7.2000000000000002</v>
      </c>
      <c r="I189" s="238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152</v>
      </c>
      <c r="AU189" s="247" t="s">
        <v>82</v>
      </c>
      <c r="AV189" s="13" t="s">
        <v>82</v>
      </c>
      <c r="AW189" s="13" t="s">
        <v>29</v>
      </c>
      <c r="AX189" s="13" t="s">
        <v>72</v>
      </c>
      <c r="AY189" s="247" t="s">
        <v>143</v>
      </c>
    </row>
    <row r="190" s="13" customFormat="1">
      <c r="A190" s="13"/>
      <c r="B190" s="237"/>
      <c r="C190" s="238"/>
      <c r="D190" s="239" t="s">
        <v>152</v>
      </c>
      <c r="E190" s="240" t="s">
        <v>1</v>
      </c>
      <c r="F190" s="241" t="s">
        <v>248</v>
      </c>
      <c r="G190" s="238"/>
      <c r="H190" s="242">
        <v>1.77</v>
      </c>
      <c r="I190" s="238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152</v>
      </c>
      <c r="AU190" s="247" t="s">
        <v>82</v>
      </c>
      <c r="AV190" s="13" t="s">
        <v>82</v>
      </c>
      <c r="AW190" s="13" t="s">
        <v>29</v>
      </c>
      <c r="AX190" s="13" t="s">
        <v>72</v>
      </c>
      <c r="AY190" s="247" t="s">
        <v>143</v>
      </c>
    </row>
    <row r="191" s="14" customFormat="1">
      <c r="A191" s="14"/>
      <c r="B191" s="248"/>
      <c r="C191" s="249"/>
      <c r="D191" s="239" t="s">
        <v>152</v>
      </c>
      <c r="E191" s="250" t="s">
        <v>1</v>
      </c>
      <c r="F191" s="251" t="s">
        <v>155</v>
      </c>
      <c r="G191" s="249"/>
      <c r="H191" s="252">
        <v>37.140000000000001</v>
      </c>
      <c r="I191" s="249"/>
      <c r="J191" s="249"/>
      <c r="K191" s="249"/>
      <c r="L191" s="253"/>
      <c r="M191" s="254"/>
      <c r="N191" s="255"/>
      <c r="O191" s="255"/>
      <c r="P191" s="255"/>
      <c r="Q191" s="255"/>
      <c r="R191" s="255"/>
      <c r="S191" s="255"/>
      <c r="T191" s="25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7" t="s">
        <v>152</v>
      </c>
      <c r="AU191" s="257" t="s">
        <v>82</v>
      </c>
      <c r="AV191" s="14" t="s">
        <v>150</v>
      </c>
      <c r="AW191" s="14" t="s">
        <v>29</v>
      </c>
      <c r="AX191" s="14" t="s">
        <v>80</v>
      </c>
      <c r="AY191" s="257" t="s">
        <v>143</v>
      </c>
    </row>
    <row r="192" s="2" customFormat="1" ht="24.15" customHeight="1">
      <c r="A192" s="33"/>
      <c r="B192" s="34"/>
      <c r="C192" s="225" t="s">
        <v>7</v>
      </c>
      <c r="D192" s="225" t="s">
        <v>145</v>
      </c>
      <c r="E192" s="226" t="s">
        <v>249</v>
      </c>
      <c r="F192" s="227" t="s">
        <v>250</v>
      </c>
      <c r="G192" s="228" t="s">
        <v>180</v>
      </c>
      <c r="H192" s="229">
        <v>2660</v>
      </c>
      <c r="I192" s="230">
        <v>288</v>
      </c>
      <c r="J192" s="230">
        <f>ROUND(I192*H192,2)</f>
        <v>766080</v>
      </c>
      <c r="K192" s="227" t="s">
        <v>149</v>
      </c>
      <c r="L192" s="39"/>
      <c r="M192" s="231" t="s">
        <v>1</v>
      </c>
      <c r="N192" s="232" t="s">
        <v>37</v>
      </c>
      <c r="O192" s="233">
        <v>0.46600000000000003</v>
      </c>
      <c r="P192" s="233">
        <f>O192*H192</f>
        <v>1239.5600000000002</v>
      </c>
      <c r="Q192" s="233">
        <v>0.028400000000000002</v>
      </c>
      <c r="R192" s="233">
        <f>Q192*H192</f>
        <v>75.544000000000011</v>
      </c>
      <c r="S192" s="233">
        <v>0</v>
      </c>
      <c r="T192" s="234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35" t="s">
        <v>150</v>
      </c>
      <c r="AT192" s="235" t="s">
        <v>145</v>
      </c>
      <c r="AU192" s="235" t="s">
        <v>82</v>
      </c>
      <c r="AY192" s="18" t="s">
        <v>143</v>
      </c>
      <c r="BE192" s="236">
        <f>IF(N192="základní",J192,0)</f>
        <v>766080</v>
      </c>
      <c r="BF192" s="236">
        <f>IF(N192="snížená",J192,0)</f>
        <v>0</v>
      </c>
      <c r="BG192" s="236">
        <f>IF(N192="zákl. přenesená",J192,0)</f>
        <v>0</v>
      </c>
      <c r="BH192" s="236">
        <f>IF(N192="sníž. přenesená",J192,0)</f>
        <v>0</v>
      </c>
      <c r="BI192" s="236">
        <f>IF(N192="nulová",J192,0)</f>
        <v>0</v>
      </c>
      <c r="BJ192" s="18" t="s">
        <v>80</v>
      </c>
      <c r="BK192" s="236">
        <f>ROUND(I192*H192,2)</f>
        <v>766080</v>
      </c>
      <c r="BL192" s="18" t="s">
        <v>150</v>
      </c>
      <c r="BM192" s="235" t="s">
        <v>251</v>
      </c>
    </row>
    <row r="193" s="2" customFormat="1" ht="37.8" customHeight="1">
      <c r="A193" s="33"/>
      <c r="B193" s="34"/>
      <c r="C193" s="225" t="s">
        <v>252</v>
      </c>
      <c r="D193" s="225" t="s">
        <v>145</v>
      </c>
      <c r="E193" s="226" t="s">
        <v>253</v>
      </c>
      <c r="F193" s="227" t="s">
        <v>254</v>
      </c>
      <c r="G193" s="228" t="s">
        <v>180</v>
      </c>
      <c r="H193" s="229">
        <v>135</v>
      </c>
      <c r="I193" s="230">
        <v>833</v>
      </c>
      <c r="J193" s="230">
        <f>ROUND(I193*H193,2)</f>
        <v>112455</v>
      </c>
      <c r="K193" s="227" t="s">
        <v>149</v>
      </c>
      <c r="L193" s="39"/>
      <c r="M193" s="231" t="s">
        <v>1</v>
      </c>
      <c r="N193" s="232" t="s">
        <v>37</v>
      </c>
      <c r="O193" s="233">
        <v>1.3999999999999999</v>
      </c>
      <c r="P193" s="233">
        <f>O193*H193</f>
        <v>189</v>
      </c>
      <c r="Q193" s="233">
        <v>0.0088000000000000005</v>
      </c>
      <c r="R193" s="233">
        <f>Q193*H193</f>
        <v>1.1880000000000002</v>
      </c>
      <c r="S193" s="233">
        <v>0</v>
      </c>
      <c r="T193" s="234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35" t="s">
        <v>150</v>
      </c>
      <c r="AT193" s="235" t="s">
        <v>145</v>
      </c>
      <c r="AU193" s="235" t="s">
        <v>82</v>
      </c>
      <c r="AY193" s="18" t="s">
        <v>143</v>
      </c>
      <c r="BE193" s="236">
        <f>IF(N193="základní",J193,0)</f>
        <v>112455</v>
      </c>
      <c r="BF193" s="236">
        <f>IF(N193="snížená",J193,0)</f>
        <v>0</v>
      </c>
      <c r="BG193" s="236">
        <f>IF(N193="zákl. přenesená",J193,0)</f>
        <v>0</v>
      </c>
      <c r="BH193" s="236">
        <f>IF(N193="sníž. přenesená",J193,0)</f>
        <v>0</v>
      </c>
      <c r="BI193" s="236">
        <f>IF(N193="nulová",J193,0)</f>
        <v>0</v>
      </c>
      <c r="BJ193" s="18" t="s">
        <v>80</v>
      </c>
      <c r="BK193" s="236">
        <f>ROUND(I193*H193,2)</f>
        <v>112455</v>
      </c>
      <c r="BL193" s="18" t="s">
        <v>150</v>
      </c>
      <c r="BM193" s="235" t="s">
        <v>255</v>
      </c>
    </row>
    <row r="194" s="13" customFormat="1">
      <c r="A194" s="13"/>
      <c r="B194" s="237"/>
      <c r="C194" s="238"/>
      <c r="D194" s="239" t="s">
        <v>152</v>
      </c>
      <c r="E194" s="240" t="s">
        <v>1</v>
      </c>
      <c r="F194" s="241" t="s">
        <v>256</v>
      </c>
      <c r="G194" s="238"/>
      <c r="H194" s="242">
        <v>135</v>
      </c>
      <c r="I194" s="238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152</v>
      </c>
      <c r="AU194" s="247" t="s">
        <v>82</v>
      </c>
      <c r="AV194" s="13" t="s">
        <v>82</v>
      </c>
      <c r="AW194" s="13" t="s">
        <v>29</v>
      </c>
      <c r="AX194" s="13" t="s">
        <v>80</v>
      </c>
      <c r="AY194" s="247" t="s">
        <v>143</v>
      </c>
    </row>
    <row r="195" s="2" customFormat="1" ht="14.4" customHeight="1">
      <c r="A195" s="33"/>
      <c r="B195" s="34"/>
      <c r="C195" s="258" t="s">
        <v>257</v>
      </c>
      <c r="D195" s="258" t="s">
        <v>258</v>
      </c>
      <c r="E195" s="259" t="s">
        <v>259</v>
      </c>
      <c r="F195" s="260" t="s">
        <v>260</v>
      </c>
      <c r="G195" s="261" t="s">
        <v>148</v>
      </c>
      <c r="H195" s="262">
        <v>29.742999999999999</v>
      </c>
      <c r="I195" s="263">
        <v>4132.8000000000002</v>
      </c>
      <c r="J195" s="263">
        <f>ROUND(I195*H195,2)</f>
        <v>122921.87</v>
      </c>
      <c r="K195" s="260" t="s">
        <v>1</v>
      </c>
      <c r="L195" s="264"/>
      <c r="M195" s="265" t="s">
        <v>1</v>
      </c>
      <c r="N195" s="266" t="s">
        <v>37</v>
      </c>
      <c r="O195" s="233">
        <v>0</v>
      </c>
      <c r="P195" s="233">
        <f>O195*H195</f>
        <v>0</v>
      </c>
      <c r="Q195" s="233">
        <v>0.035999999999999997</v>
      </c>
      <c r="R195" s="233">
        <f>Q195*H195</f>
        <v>1.0707479999999998</v>
      </c>
      <c r="S195" s="233">
        <v>0</v>
      </c>
      <c r="T195" s="234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35" t="s">
        <v>188</v>
      </c>
      <c r="AT195" s="235" t="s">
        <v>258</v>
      </c>
      <c r="AU195" s="235" t="s">
        <v>82</v>
      </c>
      <c r="AY195" s="18" t="s">
        <v>143</v>
      </c>
      <c r="BE195" s="236">
        <f>IF(N195="základní",J195,0)</f>
        <v>122921.87</v>
      </c>
      <c r="BF195" s="236">
        <f>IF(N195="snížená",J195,0)</f>
        <v>0</v>
      </c>
      <c r="BG195" s="236">
        <f>IF(N195="zákl. přenesená",J195,0)</f>
        <v>0</v>
      </c>
      <c r="BH195" s="236">
        <f>IF(N195="sníž. přenesená",J195,0)</f>
        <v>0</v>
      </c>
      <c r="BI195" s="236">
        <f>IF(N195="nulová",J195,0)</f>
        <v>0</v>
      </c>
      <c r="BJ195" s="18" t="s">
        <v>80</v>
      </c>
      <c r="BK195" s="236">
        <f>ROUND(I195*H195,2)</f>
        <v>122921.87</v>
      </c>
      <c r="BL195" s="18" t="s">
        <v>150</v>
      </c>
      <c r="BM195" s="235" t="s">
        <v>261</v>
      </c>
    </row>
    <row r="196" s="13" customFormat="1">
      <c r="A196" s="13"/>
      <c r="B196" s="237"/>
      <c r="C196" s="238"/>
      <c r="D196" s="239" t="s">
        <v>152</v>
      </c>
      <c r="E196" s="240" t="s">
        <v>1</v>
      </c>
      <c r="F196" s="241" t="s">
        <v>262</v>
      </c>
      <c r="G196" s="238"/>
      <c r="H196" s="242">
        <v>29.16</v>
      </c>
      <c r="I196" s="238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152</v>
      </c>
      <c r="AU196" s="247" t="s">
        <v>82</v>
      </c>
      <c r="AV196" s="13" t="s">
        <v>82</v>
      </c>
      <c r="AW196" s="13" t="s">
        <v>29</v>
      </c>
      <c r="AX196" s="13" t="s">
        <v>80</v>
      </c>
      <c r="AY196" s="247" t="s">
        <v>143</v>
      </c>
    </row>
    <row r="197" s="13" customFormat="1">
      <c r="A197" s="13"/>
      <c r="B197" s="237"/>
      <c r="C197" s="238"/>
      <c r="D197" s="239" t="s">
        <v>152</v>
      </c>
      <c r="E197" s="238"/>
      <c r="F197" s="241" t="s">
        <v>263</v>
      </c>
      <c r="G197" s="238"/>
      <c r="H197" s="242">
        <v>29.742999999999999</v>
      </c>
      <c r="I197" s="238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152</v>
      </c>
      <c r="AU197" s="247" t="s">
        <v>82</v>
      </c>
      <c r="AV197" s="13" t="s">
        <v>82</v>
      </c>
      <c r="AW197" s="13" t="s">
        <v>4</v>
      </c>
      <c r="AX197" s="13" t="s">
        <v>80</v>
      </c>
      <c r="AY197" s="247" t="s">
        <v>143</v>
      </c>
    </row>
    <row r="198" s="2" customFormat="1" ht="24.15" customHeight="1">
      <c r="A198" s="33"/>
      <c r="B198" s="34"/>
      <c r="C198" s="225" t="s">
        <v>264</v>
      </c>
      <c r="D198" s="225" t="s">
        <v>145</v>
      </c>
      <c r="E198" s="226" t="s">
        <v>265</v>
      </c>
      <c r="F198" s="227" t="s">
        <v>266</v>
      </c>
      <c r="G198" s="228" t="s">
        <v>180</v>
      </c>
      <c r="H198" s="229">
        <v>135</v>
      </c>
      <c r="I198" s="230">
        <v>23.899999999999999</v>
      </c>
      <c r="J198" s="230">
        <f>ROUND(I198*H198,2)</f>
        <v>3226.5</v>
      </c>
      <c r="K198" s="227" t="s">
        <v>149</v>
      </c>
      <c r="L198" s="39"/>
      <c r="M198" s="231" t="s">
        <v>1</v>
      </c>
      <c r="N198" s="232" t="s">
        <v>37</v>
      </c>
      <c r="O198" s="233">
        <v>0.016</v>
      </c>
      <c r="P198" s="233">
        <f>O198*H198</f>
        <v>2.1600000000000001</v>
      </c>
      <c r="Q198" s="233">
        <v>9.0000000000000006E-05</v>
      </c>
      <c r="R198" s="233">
        <f>Q198*H198</f>
        <v>0.012150000000000001</v>
      </c>
      <c r="S198" s="233">
        <v>0</v>
      </c>
      <c r="T198" s="234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35" t="s">
        <v>150</v>
      </c>
      <c r="AT198" s="235" t="s">
        <v>145</v>
      </c>
      <c r="AU198" s="235" t="s">
        <v>82</v>
      </c>
      <c r="AY198" s="18" t="s">
        <v>143</v>
      </c>
      <c r="BE198" s="236">
        <f>IF(N198="základní",J198,0)</f>
        <v>3226.5</v>
      </c>
      <c r="BF198" s="236">
        <f>IF(N198="snížená",J198,0)</f>
        <v>0</v>
      </c>
      <c r="BG198" s="236">
        <f>IF(N198="zákl. přenesená",J198,0)</f>
        <v>0</v>
      </c>
      <c r="BH198" s="236">
        <f>IF(N198="sníž. přenesená",J198,0)</f>
        <v>0</v>
      </c>
      <c r="BI198" s="236">
        <f>IF(N198="nulová",J198,0)</f>
        <v>0</v>
      </c>
      <c r="BJ198" s="18" t="s">
        <v>80</v>
      </c>
      <c r="BK198" s="236">
        <f>ROUND(I198*H198,2)</f>
        <v>3226.5</v>
      </c>
      <c r="BL198" s="18" t="s">
        <v>150</v>
      </c>
      <c r="BM198" s="235" t="s">
        <v>267</v>
      </c>
    </row>
    <row r="199" s="13" customFormat="1">
      <c r="A199" s="13"/>
      <c r="B199" s="237"/>
      <c r="C199" s="238"/>
      <c r="D199" s="239" t="s">
        <v>152</v>
      </c>
      <c r="E199" s="240" t="s">
        <v>1</v>
      </c>
      <c r="F199" s="241" t="s">
        <v>268</v>
      </c>
      <c r="G199" s="238"/>
      <c r="H199" s="242">
        <v>135</v>
      </c>
      <c r="I199" s="238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152</v>
      </c>
      <c r="AU199" s="247" t="s">
        <v>82</v>
      </c>
      <c r="AV199" s="13" t="s">
        <v>82</v>
      </c>
      <c r="AW199" s="13" t="s">
        <v>29</v>
      </c>
      <c r="AX199" s="13" t="s">
        <v>80</v>
      </c>
      <c r="AY199" s="247" t="s">
        <v>143</v>
      </c>
    </row>
    <row r="200" s="2" customFormat="1" ht="24.15" customHeight="1">
      <c r="A200" s="33"/>
      <c r="B200" s="34"/>
      <c r="C200" s="225" t="s">
        <v>269</v>
      </c>
      <c r="D200" s="225" t="s">
        <v>145</v>
      </c>
      <c r="E200" s="226" t="s">
        <v>270</v>
      </c>
      <c r="F200" s="227" t="s">
        <v>271</v>
      </c>
      <c r="G200" s="228" t="s">
        <v>180</v>
      </c>
      <c r="H200" s="229">
        <v>135</v>
      </c>
      <c r="I200" s="230">
        <v>313</v>
      </c>
      <c r="J200" s="230">
        <f>ROUND(I200*H200,2)</f>
        <v>42255</v>
      </c>
      <c r="K200" s="227" t="s">
        <v>149</v>
      </c>
      <c r="L200" s="39"/>
      <c r="M200" s="231" t="s">
        <v>1</v>
      </c>
      <c r="N200" s="232" t="s">
        <v>37</v>
      </c>
      <c r="O200" s="233">
        <v>0.28499999999999998</v>
      </c>
      <c r="P200" s="233">
        <f>O200*H200</f>
        <v>38.474999999999994</v>
      </c>
      <c r="Q200" s="233">
        <v>0.0026800000000000001</v>
      </c>
      <c r="R200" s="233">
        <f>Q200*H200</f>
        <v>0.36180000000000001</v>
      </c>
      <c r="S200" s="233">
        <v>0</v>
      </c>
      <c r="T200" s="234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35" t="s">
        <v>150</v>
      </c>
      <c r="AT200" s="235" t="s">
        <v>145</v>
      </c>
      <c r="AU200" s="235" t="s">
        <v>82</v>
      </c>
      <c r="AY200" s="18" t="s">
        <v>143</v>
      </c>
      <c r="BE200" s="236">
        <f>IF(N200="základní",J200,0)</f>
        <v>42255</v>
      </c>
      <c r="BF200" s="236">
        <f>IF(N200="snížená",J200,0)</f>
        <v>0</v>
      </c>
      <c r="BG200" s="236">
        <f>IF(N200="zákl. přenesená",J200,0)</f>
        <v>0</v>
      </c>
      <c r="BH200" s="236">
        <f>IF(N200="sníž. přenesená",J200,0)</f>
        <v>0</v>
      </c>
      <c r="BI200" s="236">
        <f>IF(N200="nulová",J200,0)</f>
        <v>0</v>
      </c>
      <c r="BJ200" s="18" t="s">
        <v>80</v>
      </c>
      <c r="BK200" s="236">
        <f>ROUND(I200*H200,2)</f>
        <v>42255</v>
      </c>
      <c r="BL200" s="18" t="s">
        <v>150</v>
      </c>
      <c r="BM200" s="235" t="s">
        <v>272</v>
      </c>
    </row>
    <row r="201" s="13" customFormat="1">
      <c r="A201" s="13"/>
      <c r="B201" s="237"/>
      <c r="C201" s="238"/>
      <c r="D201" s="239" t="s">
        <v>152</v>
      </c>
      <c r="E201" s="240" t="s">
        <v>1</v>
      </c>
      <c r="F201" s="241" t="s">
        <v>256</v>
      </c>
      <c r="G201" s="238"/>
      <c r="H201" s="242">
        <v>135</v>
      </c>
      <c r="I201" s="238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152</v>
      </c>
      <c r="AU201" s="247" t="s">
        <v>82</v>
      </c>
      <c r="AV201" s="13" t="s">
        <v>82</v>
      </c>
      <c r="AW201" s="13" t="s">
        <v>29</v>
      </c>
      <c r="AX201" s="13" t="s">
        <v>80</v>
      </c>
      <c r="AY201" s="247" t="s">
        <v>143</v>
      </c>
    </row>
    <row r="202" s="2" customFormat="1" ht="24.15" customHeight="1">
      <c r="A202" s="33"/>
      <c r="B202" s="34"/>
      <c r="C202" s="225" t="s">
        <v>273</v>
      </c>
      <c r="D202" s="225" t="s">
        <v>145</v>
      </c>
      <c r="E202" s="226" t="s">
        <v>274</v>
      </c>
      <c r="F202" s="227" t="s">
        <v>275</v>
      </c>
      <c r="G202" s="228" t="s">
        <v>180</v>
      </c>
      <c r="H202" s="229">
        <v>74</v>
      </c>
      <c r="I202" s="230">
        <v>236</v>
      </c>
      <c r="J202" s="230">
        <f>ROUND(I202*H202,2)</f>
        <v>17464</v>
      </c>
      <c r="K202" s="227" t="s">
        <v>149</v>
      </c>
      <c r="L202" s="39"/>
      <c r="M202" s="231" t="s">
        <v>1</v>
      </c>
      <c r="N202" s="232" t="s">
        <v>37</v>
      </c>
      <c r="O202" s="233">
        <v>0.42399999999999999</v>
      </c>
      <c r="P202" s="233">
        <f>O202*H202</f>
        <v>31.375999999999998</v>
      </c>
      <c r="Q202" s="233">
        <v>0.020480000000000002</v>
      </c>
      <c r="R202" s="233">
        <f>Q202*H202</f>
        <v>1.5155200000000002</v>
      </c>
      <c r="S202" s="233">
        <v>0</v>
      </c>
      <c r="T202" s="234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35" t="s">
        <v>150</v>
      </c>
      <c r="AT202" s="235" t="s">
        <v>145</v>
      </c>
      <c r="AU202" s="235" t="s">
        <v>82</v>
      </c>
      <c r="AY202" s="18" t="s">
        <v>143</v>
      </c>
      <c r="BE202" s="236">
        <f>IF(N202="základní",J202,0)</f>
        <v>17464</v>
      </c>
      <c r="BF202" s="236">
        <f>IF(N202="snížená",J202,0)</f>
        <v>0</v>
      </c>
      <c r="BG202" s="236">
        <f>IF(N202="zákl. přenesená",J202,0)</f>
        <v>0</v>
      </c>
      <c r="BH202" s="236">
        <f>IF(N202="sníž. přenesená",J202,0)</f>
        <v>0</v>
      </c>
      <c r="BI202" s="236">
        <f>IF(N202="nulová",J202,0)</f>
        <v>0</v>
      </c>
      <c r="BJ202" s="18" t="s">
        <v>80</v>
      </c>
      <c r="BK202" s="236">
        <f>ROUND(I202*H202,2)</f>
        <v>17464</v>
      </c>
      <c r="BL202" s="18" t="s">
        <v>150</v>
      </c>
      <c r="BM202" s="235" t="s">
        <v>276</v>
      </c>
    </row>
    <row r="203" s="13" customFormat="1">
      <c r="A203" s="13"/>
      <c r="B203" s="237"/>
      <c r="C203" s="238"/>
      <c r="D203" s="239" t="s">
        <v>152</v>
      </c>
      <c r="E203" s="240" t="s">
        <v>1</v>
      </c>
      <c r="F203" s="241" t="s">
        <v>277</v>
      </c>
      <c r="G203" s="238"/>
      <c r="H203" s="242">
        <v>74</v>
      </c>
      <c r="I203" s="238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152</v>
      </c>
      <c r="AU203" s="247" t="s">
        <v>82</v>
      </c>
      <c r="AV203" s="13" t="s">
        <v>82</v>
      </c>
      <c r="AW203" s="13" t="s">
        <v>29</v>
      </c>
      <c r="AX203" s="13" t="s">
        <v>80</v>
      </c>
      <c r="AY203" s="247" t="s">
        <v>143</v>
      </c>
    </row>
    <row r="204" s="2" customFormat="1" ht="14.4" customHeight="1">
      <c r="A204" s="33"/>
      <c r="B204" s="34"/>
      <c r="C204" s="225" t="s">
        <v>278</v>
      </c>
      <c r="D204" s="225" t="s">
        <v>145</v>
      </c>
      <c r="E204" s="226" t="s">
        <v>279</v>
      </c>
      <c r="F204" s="227" t="s">
        <v>280</v>
      </c>
      <c r="G204" s="228" t="s">
        <v>180</v>
      </c>
      <c r="H204" s="229">
        <v>74</v>
      </c>
      <c r="I204" s="230">
        <v>154</v>
      </c>
      <c r="J204" s="230">
        <f>ROUND(I204*H204,2)</f>
        <v>11396</v>
      </c>
      <c r="K204" s="227" t="s">
        <v>149</v>
      </c>
      <c r="L204" s="39"/>
      <c r="M204" s="231" t="s">
        <v>1</v>
      </c>
      <c r="N204" s="232" t="s">
        <v>37</v>
      </c>
      <c r="O204" s="233">
        <v>0.23999999999999999</v>
      </c>
      <c r="P204" s="233">
        <f>O204*H204</f>
        <v>17.759999999999998</v>
      </c>
      <c r="Q204" s="233">
        <v>0.0054599999999999996</v>
      </c>
      <c r="R204" s="233">
        <f>Q204*H204</f>
        <v>0.40403999999999995</v>
      </c>
      <c r="S204" s="233">
        <v>0</v>
      </c>
      <c r="T204" s="234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35" t="s">
        <v>150</v>
      </c>
      <c r="AT204" s="235" t="s">
        <v>145</v>
      </c>
      <c r="AU204" s="235" t="s">
        <v>82</v>
      </c>
      <c r="AY204" s="18" t="s">
        <v>143</v>
      </c>
      <c r="BE204" s="236">
        <f>IF(N204="základní",J204,0)</f>
        <v>11396</v>
      </c>
      <c r="BF204" s="236">
        <f>IF(N204="snížená",J204,0)</f>
        <v>0</v>
      </c>
      <c r="BG204" s="236">
        <f>IF(N204="zákl. přenesená",J204,0)</f>
        <v>0</v>
      </c>
      <c r="BH204" s="236">
        <f>IF(N204="sníž. přenesená",J204,0)</f>
        <v>0</v>
      </c>
      <c r="BI204" s="236">
        <f>IF(N204="nulová",J204,0)</f>
        <v>0</v>
      </c>
      <c r="BJ204" s="18" t="s">
        <v>80</v>
      </c>
      <c r="BK204" s="236">
        <f>ROUND(I204*H204,2)</f>
        <v>11396</v>
      </c>
      <c r="BL204" s="18" t="s">
        <v>150</v>
      </c>
      <c r="BM204" s="235" t="s">
        <v>281</v>
      </c>
    </row>
    <row r="205" s="2" customFormat="1" ht="24.15" customHeight="1">
      <c r="A205" s="33"/>
      <c r="B205" s="34"/>
      <c r="C205" s="225" t="s">
        <v>282</v>
      </c>
      <c r="D205" s="225" t="s">
        <v>145</v>
      </c>
      <c r="E205" s="226" t="s">
        <v>283</v>
      </c>
      <c r="F205" s="227" t="s">
        <v>284</v>
      </c>
      <c r="G205" s="228" t="s">
        <v>180</v>
      </c>
      <c r="H205" s="229">
        <v>3.5</v>
      </c>
      <c r="I205" s="230">
        <v>195</v>
      </c>
      <c r="J205" s="230">
        <f>ROUND(I205*H205,2)</f>
        <v>682.5</v>
      </c>
      <c r="K205" s="227" t="s">
        <v>149</v>
      </c>
      <c r="L205" s="39"/>
      <c r="M205" s="231" t="s">
        <v>1</v>
      </c>
      <c r="N205" s="232" t="s">
        <v>37</v>
      </c>
      <c r="O205" s="233">
        <v>0.33000000000000002</v>
      </c>
      <c r="P205" s="233">
        <f>O205*H205</f>
        <v>1.155</v>
      </c>
      <c r="Q205" s="233">
        <v>0.0043800000000000002</v>
      </c>
      <c r="R205" s="233">
        <f>Q205*H205</f>
        <v>0.01533</v>
      </c>
      <c r="S205" s="233">
        <v>0</v>
      </c>
      <c r="T205" s="234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35" t="s">
        <v>150</v>
      </c>
      <c r="AT205" s="235" t="s">
        <v>145</v>
      </c>
      <c r="AU205" s="235" t="s">
        <v>82</v>
      </c>
      <c r="AY205" s="18" t="s">
        <v>143</v>
      </c>
      <c r="BE205" s="236">
        <f>IF(N205="základní",J205,0)</f>
        <v>682.5</v>
      </c>
      <c r="BF205" s="236">
        <f>IF(N205="snížená",J205,0)</f>
        <v>0</v>
      </c>
      <c r="BG205" s="236">
        <f>IF(N205="zákl. přenesená",J205,0)</f>
        <v>0</v>
      </c>
      <c r="BH205" s="236">
        <f>IF(N205="sníž. přenesená",J205,0)</f>
        <v>0</v>
      </c>
      <c r="BI205" s="236">
        <f>IF(N205="nulová",J205,0)</f>
        <v>0</v>
      </c>
      <c r="BJ205" s="18" t="s">
        <v>80</v>
      </c>
      <c r="BK205" s="236">
        <f>ROUND(I205*H205,2)</f>
        <v>682.5</v>
      </c>
      <c r="BL205" s="18" t="s">
        <v>150</v>
      </c>
      <c r="BM205" s="235" t="s">
        <v>285</v>
      </c>
    </row>
    <row r="206" s="2" customFormat="1" ht="37.8" customHeight="1">
      <c r="A206" s="33"/>
      <c r="B206" s="34"/>
      <c r="C206" s="225" t="s">
        <v>286</v>
      </c>
      <c r="D206" s="225" t="s">
        <v>145</v>
      </c>
      <c r="E206" s="226" t="s">
        <v>287</v>
      </c>
      <c r="F206" s="227" t="s">
        <v>288</v>
      </c>
      <c r="G206" s="228" t="s">
        <v>180</v>
      </c>
      <c r="H206" s="229">
        <v>1107</v>
      </c>
      <c r="I206" s="230">
        <v>589</v>
      </c>
      <c r="J206" s="230">
        <f>ROUND(I206*H206,2)</f>
        <v>652023</v>
      </c>
      <c r="K206" s="227" t="s">
        <v>149</v>
      </c>
      <c r="L206" s="39"/>
      <c r="M206" s="231" t="s">
        <v>1</v>
      </c>
      <c r="N206" s="232" t="s">
        <v>37</v>
      </c>
      <c r="O206" s="233">
        <v>1.02</v>
      </c>
      <c r="P206" s="233">
        <f>O206*H206</f>
        <v>1129.1400000000001</v>
      </c>
      <c r="Q206" s="233">
        <v>0.0083499999999999998</v>
      </c>
      <c r="R206" s="233">
        <f>Q206*H206</f>
        <v>9.2434499999999993</v>
      </c>
      <c r="S206" s="233">
        <v>0</v>
      </c>
      <c r="T206" s="234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35" t="s">
        <v>150</v>
      </c>
      <c r="AT206" s="235" t="s">
        <v>145</v>
      </c>
      <c r="AU206" s="235" t="s">
        <v>82</v>
      </c>
      <c r="AY206" s="18" t="s">
        <v>143</v>
      </c>
      <c r="BE206" s="236">
        <f>IF(N206="základní",J206,0)</f>
        <v>652023</v>
      </c>
      <c r="BF206" s="236">
        <f>IF(N206="snížená",J206,0)</f>
        <v>0</v>
      </c>
      <c r="BG206" s="236">
        <f>IF(N206="zákl. přenesená",J206,0)</f>
        <v>0</v>
      </c>
      <c r="BH206" s="236">
        <f>IF(N206="sníž. přenesená",J206,0)</f>
        <v>0</v>
      </c>
      <c r="BI206" s="236">
        <f>IF(N206="nulová",J206,0)</f>
        <v>0</v>
      </c>
      <c r="BJ206" s="18" t="s">
        <v>80</v>
      </c>
      <c r="BK206" s="236">
        <f>ROUND(I206*H206,2)</f>
        <v>652023</v>
      </c>
      <c r="BL206" s="18" t="s">
        <v>150</v>
      </c>
      <c r="BM206" s="235" t="s">
        <v>289</v>
      </c>
    </row>
    <row r="207" s="13" customFormat="1">
      <c r="A207" s="13"/>
      <c r="B207" s="237"/>
      <c r="C207" s="238"/>
      <c r="D207" s="239" t="s">
        <v>152</v>
      </c>
      <c r="E207" s="240" t="s">
        <v>1</v>
      </c>
      <c r="F207" s="241" t="s">
        <v>290</v>
      </c>
      <c r="G207" s="238"/>
      <c r="H207" s="242">
        <v>480</v>
      </c>
      <c r="I207" s="238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152</v>
      </c>
      <c r="AU207" s="247" t="s">
        <v>82</v>
      </c>
      <c r="AV207" s="13" t="s">
        <v>82</v>
      </c>
      <c r="AW207" s="13" t="s">
        <v>29</v>
      </c>
      <c r="AX207" s="13" t="s">
        <v>72</v>
      </c>
      <c r="AY207" s="247" t="s">
        <v>143</v>
      </c>
    </row>
    <row r="208" s="13" customFormat="1">
      <c r="A208" s="13"/>
      <c r="B208" s="237"/>
      <c r="C208" s="238"/>
      <c r="D208" s="239" t="s">
        <v>152</v>
      </c>
      <c r="E208" s="240" t="s">
        <v>1</v>
      </c>
      <c r="F208" s="241" t="s">
        <v>291</v>
      </c>
      <c r="G208" s="238"/>
      <c r="H208" s="242">
        <v>305</v>
      </c>
      <c r="I208" s="238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152</v>
      </c>
      <c r="AU208" s="247" t="s">
        <v>82</v>
      </c>
      <c r="AV208" s="13" t="s">
        <v>82</v>
      </c>
      <c r="AW208" s="13" t="s">
        <v>29</v>
      </c>
      <c r="AX208" s="13" t="s">
        <v>72</v>
      </c>
      <c r="AY208" s="247" t="s">
        <v>143</v>
      </c>
    </row>
    <row r="209" s="13" customFormat="1">
      <c r="A209" s="13"/>
      <c r="B209" s="237"/>
      <c r="C209" s="238"/>
      <c r="D209" s="239" t="s">
        <v>152</v>
      </c>
      <c r="E209" s="240" t="s">
        <v>1</v>
      </c>
      <c r="F209" s="241" t="s">
        <v>292</v>
      </c>
      <c r="G209" s="238"/>
      <c r="H209" s="242">
        <v>40</v>
      </c>
      <c r="I209" s="238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152</v>
      </c>
      <c r="AU209" s="247" t="s">
        <v>82</v>
      </c>
      <c r="AV209" s="13" t="s">
        <v>82</v>
      </c>
      <c r="AW209" s="13" t="s">
        <v>29</v>
      </c>
      <c r="AX209" s="13" t="s">
        <v>72</v>
      </c>
      <c r="AY209" s="247" t="s">
        <v>143</v>
      </c>
    </row>
    <row r="210" s="13" customFormat="1">
      <c r="A210" s="13"/>
      <c r="B210" s="237"/>
      <c r="C210" s="238"/>
      <c r="D210" s="239" t="s">
        <v>152</v>
      </c>
      <c r="E210" s="240" t="s">
        <v>1</v>
      </c>
      <c r="F210" s="241" t="s">
        <v>206</v>
      </c>
      <c r="G210" s="238"/>
      <c r="H210" s="242">
        <v>12</v>
      </c>
      <c r="I210" s="238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152</v>
      </c>
      <c r="AU210" s="247" t="s">
        <v>82</v>
      </c>
      <c r="AV210" s="13" t="s">
        <v>82</v>
      </c>
      <c r="AW210" s="13" t="s">
        <v>29</v>
      </c>
      <c r="AX210" s="13" t="s">
        <v>72</v>
      </c>
      <c r="AY210" s="247" t="s">
        <v>143</v>
      </c>
    </row>
    <row r="211" s="13" customFormat="1">
      <c r="A211" s="13"/>
      <c r="B211" s="237"/>
      <c r="C211" s="238"/>
      <c r="D211" s="239" t="s">
        <v>152</v>
      </c>
      <c r="E211" s="240" t="s">
        <v>1</v>
      </c>
      <c r="F211" s="241" t="s">
        <v>293</v>
      </c>
      <c r="G211" s="238"/>
      <c r="H211" s="242">
        <v>220</v>
      </c>
      <c r="I211" s="238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152</v>
      </c>
      <c r="AU211" s="247" t="s">
        <v>82</v>
      </c>
      <c r="AV211" s="13" t="s">
        <v>82</v>
      </c>
      <c r="AW211" s="13" t="s">
        <v>29</v>
      </c>
      <c r="AX211" s="13" t="s">
        <v>72</v>
      </c>
      <c r="AY211" s="247" t="s">
        <v>143</v>
      </c>
    </row>
    <row r="212" s="13" customFormat="1">
      <c r="A212" s="13"/>
      <c r="B212" s="237"/>
      <c r="C212" s="238"/>
      <c r="D212" s="239" t="s">
        <v>152</v>
      </c>
      <c r="E212" s="240" t="s">
        <v>1</v>
      </c>
      <c r="F212" s="241" t="s">
        <v>294</v>
      </c>
      <c r="G212" s="238"/>
      <c r="H212" s="242">
        <v>50</v>
      </c>
      <c r="I212" s="238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152</v>
      </c>
      <c r="AU212" s="247" t="s">
        <v>82</v>
      </c>
      <c r="AV212" s="13" t="s">
        <v>82</v>
      </c>
      <c r="AW212" s="13" t="s">
        <v>29</v>
      </c>
      <c r="AX212" s="13" t="s">
        <v>72</v>
      </c>
      <c r="AY212" s="247" t="s">
        <v>143</v>
      </c>
    </row>
    <row r="213" s="14" customFormat="1">
      <c r="A213" s="14"/>
      <c r="B213" s="248"/>
      <c r="C213" s="249"/>
      <c r="D213" s="239" t="s">
        <v>152</v>
      </c>
      <c r="E213" s="250" t="s">
        <v>1</v>
      </c>
      <c r="F213" s="251" t="s">
        <v>155</v>
      </c>
      <c r="G213" s="249"/>
      <c r="H213" s="252">
        <v>1107</v>
      </c>
      <c r="I213" s="249"/>
      <c r="J213" s="249"/>
      <c r="K213" s="249"/>
      <c r="L213" s="253"/>
      <c r="M213" s="254"/>
      <c r="N213" s="255"/>
      <c r="O213" s="255"/>
      <c r="P213" s="255"/>
      <c r="Q213" s="255"/>
      <c r="R213" s="255"/>
      <c r="S213" s="255"/>
      <c r="T213" s="25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7" t="s">
        <v>152</v>
      </c>
      <c r="AU213" s="257" t="s">
        <v>82</v>
      </c>
      <c r="AV213" s="14" t="s">
        <v>150</v>
      </c>
      <c r="AW213" s="14" t="s">
        <v>29</v>
      </c>
      <c r="AX213" s="14" t="s">
        <v>80</v>
      </c>
      <c r="AY213" s="257" t="s">
        <v>143</v>
      </c>
    </row>
    <row r="214" s="2" customFormat="1" ht="24.15" customHeight="1">
      <c r="A214" s="33"/>
      <c r="B214" s="34"/>
      <c r="C214" s="258" t="s">
        <v>295</v>
      </c>
      <c r="D214" s="258" t="s">
        <v>258</v>
      </c>
      <c r="E214" s="259" t="s">
        <v>296</v>
      </c>
      <c r="F214" s="260" t="s">
        <v>297</v>
      </c>
      <c r="G214" s="261" t="s">
        <v>180</v>
      </c>
      <c r="H214" s="262">
        <v>12.960000000000001</v>
      </c>
      <c r="I214" s="263">
        <v>223</v>
      </c>
      <c r="J214" s="263">
        <f>ROUND(I214*H214,2)</f>
        <v>2890.0799999999999</v>
      </c>
      <c r="K214" s="260" t="s">
        <v>149</v>
      </c>
      <c r="L214" s="264"/>
      <c r="M214" s="265" t="s">
        <v>1</v>
      </c>
      <c r="N214" s="266" t="s">
        <v>37</v>
      </c>
      <c r="O214" s="233">
        <v>0</v>
      </c>
      <c r="P214" s="233">
        <f>O214*H214</f>
        <v>0</v>
      </c>
      <c r="Q214" s="233">
        <v>0.0023999999999999998</v>
      </c>
      <c r="R214" s="233">
        <f>Q214*H214</f>
        <v>0.031104</v>
      </c>
      <c r="S214" s="233">
        <v>0</v>
      </c>
      <c r="T214" s="234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35" t="s">
        <v>188</v>
      </c>
      <c r="AT214" s="235" t="s">
        <v>258</v>
      </c>
      <c r="AU214" s="235" t="s">
        <v>82</v>
      </c>
      <c r="AY214" s="18" t="s">
        <v>143</v>
      </c>
      <c r="BE214" s="236">
        <f>IF(N214="základní",J214,0)</f>
        <v>2890.0799999999999</v>
      </c>
      <c r="BF214" s="236">
        <f>IF(N214="snížená",J214,0)</f>
        <v>0</v>
      </c>
      <c r="BG214" s="236">
        <f>IF(N214="zákl. přenesená",J214,0)</f>
        <v>0</v>
      </c>
      <c r="BH214" s="236">
        <f>IF(N214="sníž. přenesená",J214,0)</f>
        <v>0</v>
      </c>
      <c r="BI214" s="236">
        <f>IF(N214="nulová",J214,0)</f>
        <v>0</v>
      </c>
      <c r="BJ214" s="18" t="s">
        <v>80</v>
      </c>
      <c r="BK214" s="236">
        <f>ROUND(I214*H214,2)</f>
        <v>2890.0799999999999</v>
      </c>
      <c r="BL214" s="18" t="s">
        <v>150</v>
      </c>
      <c r="BM214" s="235" t="s">
        <v>298</v>
      </c>
    </row>
    <row r="215" s="13" customFormat="1">
      <c r="A215" s="13"/>
      <c r="B215" s="237"/>
      <c r="C215" s="238"/>
      <c r="D215" s="239" t="s">
        <v>152</v>
      </c>
      <c r="E215" s="238"/>
      <c r="F215" s="241" t="s">
        <v>299</v>
      </c>
      <c r="G215" s="238"/>
      <c r="H215" s="242">
        <v>12.960000000000001</v>
      </c>
      <c r="I215" s="238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152</v>
      </c>
      <c r="AU215" s="247" t="s">
        <v>82</v>
      </c>
      <c r="AV215" s="13" t="s">
        <v>82</v>
      </c>
      <c r="AW215" s="13" t="s">
        <v>4</v>
      </c>
      <c r="AX215" s="13" t="s">
        <v>80</v>
      </c>
      <c r="AY215" s="247" t="s">
        <v>143</v>
      </c>
    </row>
    <row r="216" s="2" customFormat="1" ht="14.4" customHeight="1">
      <c r="A216" s="33"/>
      <c r="B216" s="34"/>
      <c r="C216" s="258" t="s">
        <v>300</v>
      </c>
      <c r="D216" s="258" t="s">
        <v>258</v>
      </c>
      <c r="E216" s="259" t="s">
        <v>301</v>
      </c>
      <c r="F216" s="260" t="s">
        <v>302</v>
      </c>
      <c r="G216" s="261" t="s">
        <v>148</v>
      </c>
      <c r="H216" s="262">
        <v>71.713999999999999</v>
      </c>
      <c r="I216" s="263">
        <v>4132.8000000000002</v>
      </c>
      <c r="J216" s="263">
        <f>ROUND(I216*H216,2)</f>
        <v>296379.62</v>
      </c>
      <c r="K216" s="260" t="s">
        <v>1</v>
      </c>
      <c r="L216" s="264"/>
      <c r="M216" s="265" t="s">
        <v>1</v>
      </c>
      <c r="N216" s="266" t="s">
        <v>37</v>
      </c>
      <c r="O216" s="233">
        <v>0</v>
      </c>
      <c r="P216" s="233">
        <f>O216*H216</f>
        <v>0</v>
      </c>
      <c r="Q216" s="233">
        <v>0.035999999999999997</v>
      </c>
      <c r="R216" s="233">
        <f>Q216*H216</f>
        <v>2.5817039999999998</v>
      </c>
      <c r="S216" s="233">
        <v>0</v>
      </c>
      <c r="T216" s="234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35" t="s">
        <v>188</v>
      </c>
      <c r="AT216" s="235" t="s">
        <v>258</v>
      </c>
      <c r="AU216" s="235" t="s">
        <v>82</v>
      </c>
      <c r="AY216" s="18" t="s">
        <v>143</v>
      </c>
      <c r="BE216" s="236">
        <f>IF(N216="základní",J216,0)</f>
        <v>296379.62</v>
      </c>
      <c r="BF216" s="236">
        <f>IF(N216="snížená",J216,0)</f>
        <v>0</v>
      </c>
      <c r="BG216" s="236">
        <f>IF(N216="zákl. přenesená",J216,0)</f>
        <v>0</v>
      </c>
      <c r="BH216" s="236">
        <f>IF(N216="sníž. přenesená",J216,0)</f>
        <v>0</v>
      </c>
      <c r="BI216" s="236">
        <f>IF(N216="nulová",J216,0)</f>
        <v>0</v>
      </c>
      <c r="BJ216" s="18" t="s">
        <v>80</v>
      </c>
      <c r="BK216" s="236">
        <f>ROUND(I216*H216,2)</f>
        <v>296379.62</v>
      </c>
      <c r="BL216" s="18" t="s">
        <v>150</v>
      </c>
      <c r="BM216" s="235" t="s">
        <v>303</v>
      </c>
    </row>
    <row r="217" s="13" customFormat="1">
      <c r="A217" s="13"/>
      <c r="B217" s="237"/>
      <c r="C217" s="238"/>
      <c r="D217" s="239" t="s">
        <v>152</v>
      </c>
      <c r="E217" s="240" t="s">
        <v>1</v>
      </c>
      <c r="F217" s="241" t="s">
        <v>304</v>
      </c>
      <c r="G217" s="238"/>
      <c r="H217" s="242">
        <v>26.352000000000004</v>
      </c>
      <c r="I217" s="238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152</v>
      </c>
      <c r="AU217" s="247" t="s">
        <v>82</v>
      </c>
      <c r="AV217" s="13" t="s">
        <v>82</v>
      </c>
      <c r="AW217" s="13" t="s">
        <v>29</v>
      </c>
      <c r="AX217" s="13" t="s">
        <v>72</v>
      </c>
      <c r="AY217" s="247" t="s">
        <v>143</v>
      </c>
    </row>
    <row r="218" s="13" customFormat="1">
      <c r="A218" s="13"/>
      <c r="B218" s="237"/>
      <c r="C218" s="238"/>
      <c r="D218" s="239" t="s">
        <v>152</v>
      </c>
      <c r="E218" s="240" t="s">
        <v>1</v>
      </c>
      <c r="F218" s="241" t="s">
        <v>305</v>
      </c>
      <c r="G218" s="238"/>
      <c r="H218" s="242">
        <v>25.920000000000002</v>
      </c>
      <c r="I218" s="238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152</v>
      </c>
      <c r="AU218" s="247" t="s">
        <v>82</v>
      </c>
      <c r="AV218" s="13" t="s">
        <v>82</v>
      </c>
      <c r="AW218" s="13" t="s">
        <v>29</v>
      </c>
      <c r="AX218" s="13" t="s">
        <v>72</v>
      </c>
      <c r="AY218" s="247" t="s">
        <v>143</v>
      </c>
    </row>
    <row r="219" s="13" customFormat="1">
      <c r="A219" s="13"/>
      <c r="B219" s="237"/>
      <c r="C219" s="238"/>
      <c r="D219" s="239" t="s">
        <v>152</v>
      </c>
      <c r="E219" s="240" t="s">
        <v>1</v>
      </c>
      <c r="F219" s="241" t="s">
        <v>306</v>
      </c>
      <c r="G219" s="238"/>
      <c r="H219" s="242">
        <v>3.456</v>
      </c>
      <c r="I219" s="238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152</v>
      </c>
      <c r="AU219" s="247" t="s">
        <v>82</v>
      </c>
      <c r="AV219" s="13" t="s">
        <v>82</v>
      </c>
      <c r="AW219" s="13" t="s">
        <v>29</v>
      </c>
      <c r="AX219" s="13" t="s">
        <v>72</v>
      </c>
      <c r="AY219" s="247" t="s">
        <v>143</v>
      </c>
    </row>
    <row r="220" s="13" customFormat="1">
      <c r="A220" s="13"/>
      <c r="B220" s="237"/>
      <c r="C220" s="238"/>
      <c r="D220" s="239" t="s">
        <v>152</v>
      </c>
      <c r="E220" s="240" t="s">
        <v>1</v>
      </c>
      <c r="F220" s="241" t="s">
        <v>307</v>
      </c>
      <c r="G220" s="238"/>
      <c r="H220" s="242">
        <v>11.880000000000001</v>
      </c>
      <c r="I220" s="238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152</v>
      </c>
      <c r="AU220" s="247" t="s">
        <v>82</v>
      </c>
      <c r="AV220" s="13" t="s">
        <v>82</v>
      </c>
      <c r="AW220" s="13" t="s">
        <v>29</v>
      </c>
      <c r="AX220" s="13" t="s">
        <v>72</v>
      </c>
      <c r="AY220" s="247" t="s">
        <v>143</v>
      </c>
    </row>
    <row r="221" s="13" customFormat="1">
      <c r="A221" s="13"/>
      <c r="B221" s="237"/>
      <c r="C221" s="238"/>
      <c r="D221" s="239" t="s">
        <v>152</v>
      </c>
      <c r="E221" s="240" t="s">
        <v>1</v>
      </c>
      <c r="F221" s="241" t="s">
        <v>308</v>
      </c>
      <c r="G221" s="238"/>
      <c r="H221" s="242">
        <v>2.7000000000000002</v>
      </c>
      <c r="I221" s="238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152</v>
      </c>
      <c r="AU221" s="247" t="s">
        <v>82</v>
      </c>
      <c r="AV221" s="13" t="s">
        <v>82</v>
      </c>
      <c r="AW221" s="13" t="s">
        <v>29</v>
      </c>
      <c r="AX221" s="13" t="s">
        <v>72</v>
      </c>
      <c r="AY221" s="247" t="s">
        <v>143</v>
      </c>
    </row>
    <row r="222" s="14" customFormat="1">
      <c r="A222" s="14"/>
      <c r="B222" s="248"/>
      <c r="C222" s="249"/>
      <c r="D222" s="239" t="s">
        <v>152</v>
      </c>
      <c r="E222" s="250" t="s">
        <v>1</v>
      </c>
      <c r="F222" s="251" t="s">
        <v>155</v>
      </c>
      <c r="G222" s="249"/>
      <c r="H222" s="252">
        <v>70.308000000000007</v>
      </c>
      <c r="I222" s="249"/>
      <c r="J222" s="249"/>
      <c r="K222" s="249"/>
      <c r="L222" s="253"/>
      <c r="M222" s="254"/>
      <c r="N222" s="255"/>
      <c r="O222" s="255"/>
      <c r="P222" s="255"/>
      <c r="Q222" s="255"/>
      <c r="R222" s="255"/>
      <c r="S222" s="255"/>
      <c r="T222" s="25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7" t="s">
        <v>152</v>
      </c>
      <c r="AU222" s="257" t="s">
        <v>82</v>
      </c>
      <c r="AV222" s="14" t="s">
        <v>150</v>
      </c>
      <c r="AW222" s="14" t="s">
        <v>29</v>
      </c>
      <c r="AX222" s="14" t="s">
        <v>80</v>
      </c>
      <c r="AY222" s="257" t="s">
        <v>143</v>
      </c>
    </row>
    <row r="223" s="13" customFormat="1">
      <c r="A223" s="13"/>
      <c r="B223" s="237"/>
      <c r="C223" s="238"/>
      <c r="D223" s="239" t="s">
        <v>152</v>
      </c>
      <c r="E223" s="238"/>
      <c r="F223" s="241" t="s">
        <v>309</v>
      </c>
      <c r="G223" s="238"/>
      <c r="H223" s="242">
        <v>71.713999999999999</v>
      </c>
      <c r="I223" s="238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152</v>
      </c>
      <c r="AU223" s="247" t="s">
        <v>82</v>
      </c>
      <c r="AV223" s="13" t="s">
        <v>82</v>
      </c>
      <c r="AW223" s="13" t="s">
        <v>4</v>
      </c>
      <c r="AX223" s="13" t="s">
        <v>80</v>
      </c>
      <c r="AY223" s="247" t="s">
        <v>143</v>
      </c>
    </row>
    <row r="224" s="2" customFormat="1" ht="24.15" customHeight="1">
      <c r="A224" s="33"/>
      <c r="B224" s="34"/>
      <c r="C224" s="225" t="s">
        <v>310</v>
      </c>
      <c r="D224" s="225" t="s">
        <v>145</v>
      </c>
      <c r="E224" s="226" t="s">
        <v>311</v>
      </c>
      <c r="F224" s="227" t="s">
        <v>312</v>
      </c>
      <c r="G224" s="228" t="s">
        <v>180</v>
      </c>
      <c r="H224" s="229">
        <v>1261</v>
      </c>
      <c r="I224" s="230">
        <v>651</v>
      </c>
      <c r="J224" s="230">
        <f>ROUND(I224*H224,2)</f>
        <v>820911</v>
      </c>
      <c r="K224" s="227" t="s">
        <v>149</v>
      </c>
      <c r="L224" s="39"/>
      <c r="M224" s="231" t="s">
        <v>1</v>
      </c>
      <c r="N224" s="232" t="s">
        <v>37</v>
      </c>
      <c r="O224" s="233">
        <v>1.0600000000000001</v>
      </c>
      <c r="P224" s="233">
        <f>O224*H224</f>
        <v>1336.6600000000001</v>
      </c>
      <c r="Q224" s="233">
        <v>0.0086</v>
      </c>
      <c r="R224" s="233">
        <f>Q224*H224</f>
        <v>10.8446</v>
      </c>
      <c r="S224" s="233">
        <v>0</v>
      </c>
      <c r="T224" s="234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35" t="s">
        <v>150</v>
      </c>
      <c r="AT224" s="235" t="s">
        <v>145</v>
      </c>
      <c r="AU224" s="235" t="s">
        <v>82</v>
      </c>
      <c r="AY224" s="18" t="s">
        <v>143</v>
      </c>
      <c r="BE224" s="236">
        <f>IF(N224="základní",J224,0)</f>
        <v>820911</v>
      </c>
      <c r="BF224" s="236">
        <f>IF(N224="snížená",J224,0)</f>
        <v>0</v>
      </c>
      <c r="BG224" s="236">
        <f>IF(N224="zákl. přenesená",J224,0)</f>
        <v>0</v>
      </c>
      <c r="BH224" s="236">
        <f>IF(N224="sníž. přenesená",J224,0)</f>
        <v>0</v>
      </c>
      <c r="BI224" s="236">
        <f>IF(N224="nulová",J224,0)</f>
        <v>0</v>
      </c>
      <c r="BJ224" s="18" t="s">
        <v>80</v>
      </c>
      <c r="BK224" s="236">
        <f>ROUND(I224*H224,2)</f>
        <v>820911</v>
      </c>
      <c r="BL224" s="18" t="s">
        <v>150</v>
      </c>
      <c r="BM224" s="235" t="s">
        <v>313</v>
      </c>
    </row>
    <row r="225" s="13" customFormat="1">
      <c r="A225" s="13"/>
      <c r="B225" s="237"/>
      <c r="C225" s="238"/>
      <c r="D225" s="239" t="s">
        <v>152</v>
      </c>
      <c r="E225" s="240" t="s">
        <v>1</v>
      </c>
      <c r="F225" s="241" t="s">
        <v>314</v>
      </c>
      <c r="G225" s="238"/>
      <c r="H225" s="242">
        <v>671</v>
      </c>
      <c r="I225" s="238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152</v>
      </c>
      <c r="AU225" s="247" t="s">
        <v>82</v>
      </c>
      <c r="AV225" s="13" t="s">
        <v>82</v>
      </c>
      <c r="AW225" s="13" t="s">
        <v>29</v>
      </c>
      <c r="AX225" s="13" t="s">
        <v>72</v>
      </c>
      <c r="AY225" s="247" t="s">
        <v>143</v>
      </c>
    </row>
    <row r="226" s="13" customFormat="1">
      <c r="A226" s="13"/>
      <c r="B226" s="237"/>
      <c r="C226" s="238"/>
      <c r="D226" s="239" t="s">
        <v>152</v>
      </c>
      <c r="E226" s="240" t="s">
        <v>1</v>
      </c>
      <c r="F226" s="241" t="s">
        <v>315</v>
      </c>
      <c r="G226" s="238"/>
      <c r="H226" s="242">
        <v>530</v>
      </c>
      <c r="I226" s="238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152</v>
      </c>
      <c r="AU226" s="247" t="s">
        <v>82</v>
      </c>
      <c r="AV226" s="13" t="s">
        <v>82</v>
      </c>
      <c r="AW226" s="13" t="s">
        <v>29</v>
      </c>
      <c r="AX226" s="13" t="s">
        <v>72</v>
      </c>
      <c r="AY226" s="247" t="s">
        <v>143</v>
      </c>
    </row>
    <row r="227" s="13" customFormat="1">
      <c r="A227" s="13"/>
      <c r="B227" s="237"/>
      <c r="C227" s="238"/>
      <c r="D227" s="239" t="s">
        <v>152</v>
      </c>
      <c r="E227" s="240" t="s">
        <v>1</v>
      </c>
      <c r="F227" s="241" t="s">
        <v>316</v>
      </c>
      <c r="G227" s="238"/>
      <c r="H227" s="242">
        <v>60</v>
      </c>
      <c r="I227" s="238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152</v>
      </c>
      <c r="AU227" s="247" t="s">
        <v>82</v>
      </c>
      <c r="AV227" s="13" t="s">
        <v>82</v>
      </c>
      <c r="AW227" s="13" t="s">
        <v>29</v>
      </c>
      <c r="AX227" s="13" t="s">
        <v>72</v>
      </c>
      <c r="AY227" s="247" t="s">
        <v>143</v>
      </c>
    </row>
    <row r="228" s="14" customFormat="1">
      <c r="A228" s="14"/>
      <c r="B228" s="248"/>
      <c r="C228" s="249"/>
      <c r="D228" s="239" t="s">
        <v>152</v>
      </c>
      <c r="E228" s="250" t="s">
        <v>1</v>
      </c>
      <c r="F228" s="251" t="s">
        <v>155</v>
      </c>
      <c r="G228" s="249"/>
      <c r="H228" s="252">
        <v>1261</v>
      </c>
      <c r="I228" s="249"/>
      <c r="J228" s="249"/>
      <c r="K228" s="249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152</v>
      </c>
      <c r="AU228" s="257" t="s">
        <v>82</v>
      </c>
      <c r="AV228" s="14" t="s">
        <v>150</v>
      </c>
      <c r="AW228" s="14" t="s">
        <v>29</v>
      </c>
      <c r="AX228" s="14" t="s">
        <v>80</v>
      </c>
      <c r="AY228" s="257" t="s">
        <v>143</v>
      </c>
    </row>
    <row r="229" s="2" customFormat="1" ht="24.15" customHeight="1">
      <c r="A229" s="33"/>
      <c r="B229" s="34"/>
      <c r="C229" s="258" t="s">
        <v>317</v>
      </c>
      <c r="D229" s="258" t="s">
        <v>258</v>
      </c>
      <c r="E229" s="259" t="s">
        <v>318</v>
      </c>
      <c r="F229" s="260" t="s">
        <v>319</v>
      </c>
      <c r="G229" s="261" t="s">
        <v>180</v>
      </c>
      <c r="H229" s="262">
        <v>64.799999999999997</v>
      </c>
      <c r="I229" s="263">
        <v>529.20000000000005</v>
      </c>
      <c r="J229" s="263">
        <f>ROUND(I229*H229,2)</f>
        <v>34292.160000000003</v>
      </c>
      <c r="K229" s="260" t="s">
        <v>149</v>
      </c>
      <c r="L229" s="264"/>
      <c r="M229" s="265" t="s">
        <v>1</v>
      </c>
      <c r="N229" s="266" t="s">
        <v>37</v>
      </c>
      <c r="O229" s="233">
        <v>0</v>
      </c>
      <c r="P229" s="233">
        <f>O229*H229</f>
        <v>0</v>
      </c>
      <c r="Q229" s="233">
        <v>0.0047999999999999996</v>
      </c>
      <c r="R229" s="233">
        <f>Q229*H229</f>
        <v>0.31103999999999998</v>
      </c>
      <c r="S229" s="233">
        <v>0</v>
      </c>
      <c r="T229" s="234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35" t="s">
        <v>188</v>
      </c>
      <c r="AT229" s="235" t="s">
        <v>258</v>
      </c>
      <c r="AU229" s="235" t="s">
        <v>82</v>
      </c>
      <c r="AY229" s="18" t="s">
        <v>143</v>
      </c>
      <c r="BE229" s="236">
        <f>IF(N229="základní",J229,0)</f>
        <v>34292.160000000003</v>
      </c>
      <c r="BF229" s="236">
        <f>IF(N229="snížená",J229,0)</f>
        <v>0</v>
      </c>
      <c r="BG229" s="236">
        <f>IF(N229="zákl. přenesená",J229,0)</f>
        <v>0</v>
      </c>
      <c r="BH229" s="236">
        <f>IF(N229="sníž. přenesená",J229,0)</f>
        <v>0</v>
      </c>
      <c r="BI229" s="236">
        <f>IF(N229="nulová",J229,0)</f>
        <v>0</v>
      </c>
      <c r="BJ229" s="18" t="s">
        <v>80</v>
      </c>
      <c r="BK229" s="236">
        <f>ROUND(I229*H229,2)</f>
        <v>34292.160000000003</v>
      </c>
      <c r="BL229" s="18" t="s">
        <v>150</v>
      </c>
      <c r="BM229" s="235" t="s">
        <v>320</v>
      </c>
    </row>
    <row r="230" s="13" customFormat="1">
      <c r="A230" s="13"/>
      <c r="B230" s="237"/>
      <c r="C230" s="238"/>
      <c r="D230" s="239" t="s">
        <v>152</v>
      </c>
      <c r="E230" s="238"/>
      <c r="F230" s="241" t="s">
        <v>321</v>
      </c>
      <c r="G230" s="238"/>
      <c r="H230" s="242">
        <v>64.799999999999997</v>
      </c>
      <c r="I230" s="238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152</v>
      </c>
      <c r="AU230" s="247" t="s">
        <v>82</v>
      </c>
      <c r="AV230" s="13" t="s">
        <v>82</v>
      </c>
      <c r="AW230" s="13" t="s">
        <v>4</v>
      </c>
      <c r="AX230" s="13" t="s">
        <v>80</v>
      </c>
      <c r="AY230" s="247" t="s">
        <v>143</v>
      </c>
    </row>
    <row r="231" s="2" customFormat="1" ht="14.4" customHeight="1">
      <c r="A231" s="33"/>
      <c r="B231" s="34"/>
      <c r="C231" s="258" t="s">
        <v>322</v>
      </c>
      <c r="D231" s="258" t="s">
        <v>258</v>
      </c>
      <c r="E231" s="259" t="s">
        <v>323</v>
      </c>
      <c r="F231" s="260" t="s">
        <v>302</v>
      </c>
      <c r="G231" s="261" t="s">
        <v>148</v>
      </c>
      <c r="H231" s="262">
        <v>211.684</v>
      </c>
      <c r="I231" s="263">
        <v>4526.3999999999996</v>
      </c>
      <c r="J231" s="263">
        <f>ROUND(I231*H231,2)</f>
        <v>958166.45999999996</v>
      </c>
      <c r="K231" s="260" t="s">
        <v>24</v>
      </c>
      <c r="L231" s="264"/>
      <c r="M231" s="265" t="s">
        <v>1</v>
      </c>
      <c r="N231" s="266" t="s">
        <v>37</v>
      </c>
      <c r="O231" s="233">
        <v>0</v>
      </c>
      <c r="P231" s="233">
        <f>O231*H231</f>
        <v>0</v>
      </c>
      <c r="Q231" s="233">
        <v>0.035999999999999997</v>
      </c>
      <c r="R231" s="233">
        <f>Q231*H231</f>
        <v>7.6206239999999994</v>
      </c>
      <c r="S231" s="233">
        <v>0</v>
      </c>
      <c r="T231" s="234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35" t="s">
        <v>188</v>
      </c>
      <c r="AT231" s="235" t="s">
        <v>258</v>
      </c>
      <c r="AU231" s="235" t="s">
        <v>82</v>
      </c>
      <c r="AY231" s="18" t="s">
        <v>143</v>
      </c>
      <c r="BE231" s="236">
        <f>IF(N231="základní",J231,0)</f>
        <v>958166.45999999996</v>
      </c>
      <c r="BF231" s="236">
        <f>IF(N231="snížená",J231,0)</f>
        <v>0</v>
      </c>
      <c r="BG231" s="236">
        <f>IF(N231="zákl. přenesená",J231,0)</f>
        <v>0</v>
      </c>
      <c r="BH231" s="236">
        <f>IF(N231="sníž. přenesená",J231,0)</f>
        <v>0</v>
      </c>
      <c r="BI231" s="236">
        <f>IF(N231="nulová",J231,0)</f>
        <v>0</v>
      </c>
      <c r="BJ231" s="18" t="s">
        <v>80</v>
      </c>
      <c r="BK231" s="236">
        <f>ROUND(I231*H231,2)</f>
        <v>958166.45999999996</v>
      </c>
      <c r="BL231" s="18" t="s">
        <v>150</v>
      </c>
      <c r="BM231" s="235" t="s">
        <v>324</v>
      </c>
    </row>
    <row r="232" s="13" customFormat="1">
      <c r="A232" s="13"/>
      <c r="B232" s="237"/>
      <c r="C232" s="238"/>
      <c r="D232" s="239" t="s">
        <v>152</v>
      </c>
      <c r="E232" s="240" t="s">
        <v>1</v>
      </c>
      <c r="F232" s="241" t="s">
        <v>325</v>
      </c>
      <c r="G232" s="238"/>
      <c r="H232" s="242">
        <v>207.53299999999999</v>
      </c>
      <c r="I232" s="238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152</v>
      </c>
      <c r="AU232" s="247" t="s">
        <v>82</v>
      </c>
      <c r="AV232" s="13" t="s">
        <v>82</v>
      </c>
      <c r="AW232" s="13" t="s">
        <v>29</v>
      </c>
      <c r="AX232" s="13" t="s">
        <v>80</v>
      </c>
      <c r="AY232" s="247" t="s">
        <v>143</v>
      </c>
    </row>
    <row r="233" s="13" customFormat="1">
      <c r="A233" s="13"/>
      <c r="B233" s="237"/>
      <c r="C233" s="238"/>
      <c r="D233" s="239" t="s">
        <v>152</v>
      </c>
      <c r="E233" s="238"/>
      <c r="F233" s="241" t="s">
        <v>326</v>
      </c>
      <c r="G233" s="238"/>
      <c r="H233" s="242">
        <v>211.684</v>
      </c>
      <c r="I233" s="238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152</v>
      </c>
      <c r="AU233" s="247" t="s">
        <v>82</v>
      </c>
      <c r="AV233" s="13" t="s">
        <v>82</v>
      </c>
      <c r="AW233" s="13" t="s">
        <v>4</v>
      </c>
      <c r="AX233" s="13" t="s">
        <v>80</v>
      </c>
      <c r="AY233" s="247" t="s">
        <v>143</v>
      </c>
    </row>
    <row r="234" s="2" customFormat="1" ht="24.15" customHeight="1">
      <c r="A234" s="33"/>
      <c r="B234" s="34"/>
      <c r="C234" s="225" t="s">
        <v>327</v>
      </c>
      <c r="D234" s="225" t="s">
        <v>145</v>
      </c>
      <c r="E234" s="226" t="s">
        <v>328</v>
      </c>
      <c r="F234" s="227" t="s">
        <v>329</v>
      </c>
      <c r="G234" s="228" t="s">
        <v>180</v>
      </c>
      <c r="H234" s="229">
        <v>2368</v>
      </c>
      <c r="I234" s="230">
        <v>14.699999999999999</v>
      </c>
      <c r="J234" s="230">
        <f>ROUND(I234*H234,2)</f>
        <v>34809.599999999999</v>
      </c>
      <c r="K234" s="227" t="s">
        <v>149</v>
      </c>
      <c r="L234" s="39"/>
      <c r="M234" s="231" t="s">
        <v>1</v>
      </c>
      <c r="N234" s="232" t="s">
        <v>37</v>
      </c>
      <c r="O234" s="233">
        <v>0.0080000000000000002</v>
      </c>
      <c r="P234" s="233">
        <f>O234*H234</f>
        <v>18.943999999999999</v>
      </c>
      <c r="Q234" s="233">
        <v>6.0000000000000002E-05</v>
      </c>
      <c r="R234" s="233">
        <f>Q234*H234</f>
        <v>0.14208000000000001</v>
      </c>
      <c r="S234" s="233">
        <v>0</v>
      </c>
      <c r="T234" s="234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35" t="s">
        <v>150</v>
      </c>
      <c r="AT234" s="235" t="s">
        <v>145</v>
      </c>
      <c r="AU234" s="235" t="s">
        <v>82</v>
      </c>
      <c r="AY234" s="18" t="s">
        <v>143</v>
      </c>
      <c r="BE234" s="236">
        <f>IF(N234="základní",J234,0)</f>
        <v>34809.599999999999</v>
      </c>
      <c r="BF234" s="236">
        <f>IF(N234="snížená",J234,0)</f>
        <v>0</v>
      </c>
      <c r="BG234" s="236">
        <f>IF(N234="zákl. přenesená",J234,0)</f>
        <v>0</v>
      </c>
      <c r="BH234" s="236">
        <f>IF(N234="sníž. přenesená",J234,0)</f>
        <v>0</v>
      </c>
      <c r="BI234" s="236">
        <f>IF(N234="nulová",J234,0)</f>
        <v>0</v>
      </c>
      <c r="BJ234" s="18" t="s">
        <v>80</v>
      </c>
      <c r="BK234" s="236">
        <f>ROUND(I234*H234,2)</f>
        <v>34809.599999999999</v>
      </c>
      <c r="BL234" s="18" t="s">
        <v>150</v>
      </c>
      <c r="BM234" s="235" t="s">
        <v>330</v>
      </c>
    </row>
    <row r="235" s="13" customFormat="1">
      <c r="A235" s="13"/>
      <c r="B235" s="237"/>
      <c r="C235" s="238"/>
      <c r="D235" s="239" t="s">
        <v>152</v>
      </c>
      <c r="E235" s="240" t="s">
        <v>1</v>
      </c>
      <c r="F235" s="241" t="s">
        <v>331</v>
      </c>
      <c r="G235" s="238"/>
      <c r="H235" s="242">
        <v>2368</v>
      </c>
      <c r="I235" s="238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152</v>
      </c>
      <c r="AU235" s="247" t="s">
        <v>82</v>
      </c>
      <c r="AV235" s="13" t="s">
        <v>82</v>
      </c>
      <c r="AW235" s="13" t="s">
        <v>29</v>
      </c>
      <c r="AX235" s="13" t="s">
        <v>80</v>
      </c>
      <c r="AY235" s="247" t="s">
        <v>143</v>
      </c>
    </row>
    <row r="236" s="2" customFormat="1" ht="24.15" customHeight="1">
      <c r="A236" s="33"/>
      <c r="B236" s="34"/>
      <c r="C236" s="225" t="s">
        <v>332</v>
      </c>
      <c r="D236" s="225" t="s">
        <v>145</v>
      </c>
      <c r="E236" s="226" t="s">
        <v>333</v>
      </c>
      <c r="F236" s="227" t="s">
        <v>334</v>
      </c>
      <c r="G236" s="228" t="s">
        <v>180</v>
      </c>
      <c r="H236" s="229">
        <v>2368</v>
      </c>
      <c r="I236" s="230">
        <v>152</v>
      </c>
      <c r="J236" s="230">
        <f>ROUND(I236*H236,2)</f>
        <v>359936</v>
      </c>
      <c r="K236" s="227" t="s">
        <v>149</v>
      </c>
      <c r="L236" s="39"/>
      <c r="M236" s="231" t="s">
        <v>1</v>
      </c>
      <c r="N236" s="232" t="s">
        <v>37</v>
      </c>
      <c r="O236" s="233">
        <v>0</v>
      </c>
      <c r="P236" s="233">
        <f>O236*H236</f>
        <v>0</v>
      </c>
      <c r="Q236" s="233">
        <v>0</v>
      </c>
      <c r="R236" s="233">
        <f>Q236*H236</f>
        <v>0</v>
      </c>
      <c r="S236" s="233">
        <v>0</v>
      </c>
      <c r="T236" s="234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35" t="s">
        <v>150</v>
      </c>
      <c r="AT236" s="235" t="s">
        <v>145</v>
      </c>
      <c r="AU236" s="235" t="s">
        <v>82</v>
      </c>
      <c r="AY236" s="18" t="s">
        <v>143</v>
      </c>
      <c r="BE236" s="236">
        <f>IF(N236="základní",J236,0)</f>
        <v>359936</v>
      </c>
      <c r="BF236" s="236">
        <f>IF(N236="snížená",J236,0)</f>
        <v>0</v>
      </c>
      <c r="BG236" s="236">
        <f>IF(N236="zákl. přenesená",J236,0)</f>
        <v>0</v>
      </c>
      <c r="BH236" s="236">
        <f>IF(N236="sníž. přenesená",J236,0)</f>
        <v>0</v>
      </c>
      <c r="BI236" s="236">
        <f>IF(N236="nulová",J236,0)</f>
        <v>0</v>
      </c>
      <c r="BJ236" s="18" t="s">
        <v>80</v>
      </c>
      <c r="BK236" s="236">
        <f>ROUND(I236*H236,2)</f>
        <v>359936</v>
      </c>
      <c r="BL236" s="18" t="s">
        <v>150</v>
      </c>
      <c r="BM236" s="235" t="s">
        <v>335</v>
      </c>
    </row>
    <row r="237" s="13" customFormat="1">
      <c r="A237" s="13"/>
      <c r="B237" s="237"/>
      <c r="C237" s="238"/>
      <c r="D237" s="239" t="s">
        <v>152</v>
      </c>
      <c r="E237" s="240" t="s">
        <v>1</v>
      </c>
      <c r="F237" s="241" t="s">
        <v>331</v>
      </c>
      <c r="G237" s="238"/>
      <c r="H237" s="242">
        <v>2368</v>
      </c>
      <c r="I237" s="238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152</v>
      </c>
      <c r="AU237" s="247" t="s">
        <v>82</v>
      </c>
      <c r="AV237" s="13" t="s">
        <v>82</v>
      </c>
      <c r="AW237" s="13" t="s">
        <v>29</v>
      </c>
      <c r="AX237" s="13" t="s">
        <v>80</v>
      </c>
      <c r="AY237" s="247" t="s">
        <v>143</v>
      </c>
    </row>
    <row r="238" s="2" customFormat="1" ht="24.15" customHeight="1">
      <c r="A238" s="33"/>
      <c r="B238" s="34"/>
      <c r="C238" s="225" t="s">
        <v>336</v>
      </c>
      <c r="D238" s="225" t="s">
        <v>145</v>
      </c>
      <c r="E238" s="226" t="s">
        <v>337</v>
      </c>
      <c r="F238" s="227" t="s">
        <v>338</v>
      </c>
      <c r="G238" s="228" t="s">
        <v>339</v>
      </c>
      <c r="H238" s="229">
        <v>1</v>
      </c>
      <c r="I238" s="230">
        <v>150000</v>
      </c>
      <c r="J238" s="230">
        <f>ROUND(I238*H238,2)</f>
        <v>150000</v>
      </c>
      <c r="K238" s="227" t="s">
        <v>1</v>
      </c>
      <c r="L238" s="39"/>
      <c r="M238" s="231" t="s">
        <v>1</v>
      </c>
      <c r="N238" s="232" t="s">
        <v>37</v>
      </c>
      <c r="O238" s="233">
        <v>0.23000000000000001</v>
      </c>
      <c r="P238" s="233">
        <f>O238*H238</f>
        <v>0.23000000000000001</v>
      </c>
      <c r="Q238" s="233">
        <v>3.0000000000000001E-05</v>
      </c>
      <c r="R238" s="233">
        <f>Q238*H238</f>
        <v>3.0000000000000001E-05</v>
      </c>
      <c r="S238" s="233">
        <v>0</v>
      </c>
      <c r="T238" s="234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35" t="s">
        <v>150</v>
      </c>
      <c r="AT238" s="235" t="s">
        <v>145</v>
      </c>
      <c r="AU238" s="235" t="s">
        <v>82</v>
      </c>
      <c r="AY238" s="18" t="s">
        <v>143</v>
      </c>
      <c r="BE238" s="236">
        <f>IF(N238="základní",J238,0)</f>
        <v>150000</v>
      </c>
      <c r="BF238" s="236">
        <f>IF(N238="snížená",J238,0)</f>
        <v>0</v>
      </c>
      <c r="BG238" s="236">
        <f>IF(N238="zákl. přenesená",J238,0)</f>
        <v>0</v>
      </c>
      <c r="BH238" s="236">
        <f>IF(N238="sníž. přenesená",J238,0)</f>
        <v>0</v>
      </c>
      <c r="BI238" s="236">
        <f>IF(N238="nulová",J238,0)</f>
        <v>0</v>
      </c>
      <c r="BJ238" s="18" t="s">
        <v>80</v>
      </c>
      <c r="BK238" s="236">
        <f>ROUND(I238*H238,2)</f>
        <v>150000</v>
      </c>
      <c r="BL238" s="18" t="s">
        <v>150</v>
      </c>
      <c r="BM238" s="235" t="s">
        <v>340</v>
      </c>
    </row>
    <row r="239" s="2" customFormat="1" ht="24.15" customHeight="1">
      <c r="A239" s="33"/>
      <c r="B239" s="34"/>
      <c r="C239" s="225" t="s">
        <v>341</v>
      </c>
      <c r="D239" s="225" t="s">
        <v>145</v>
      </c>
      <c r="E239" s="226" t="s">
        <v>342</v>
      </c>
      <c r="F239" s="227" t="s">
        <v>343</v>
      </c>
      <c r="G239" s="228" t="s">
        <v>180</v>
      </c>
      <c r="H239" s="229">
        <v>75.5</v>
      </c>
      <c r="I239" s="230">
        <v>566</v>
      </c>
      <c r="J239" s="230">
        <f>ROUND(I239*H239,2)</f>
        <v>42733</v>
      </c>
      <c r="K239" s="227" t="s">
        <v>149</v>
      </c>
      <c r="L239" s="39"/>
      <c r="M239" s="231" t="s">
        <v>1</v>
      </c>
      <c r="N239" s="232" t="s">
        <v>37</v>
      </c>
      <c r="O239" s="233">
        <v>0.29399999999999998</v>
      </c>
      <c r="P239" s="233">
        <f>O239*H239</f>
        <v>22.196999999999999</v>
      </c>
      <c r="Q239" s="233">
        <v>0.00628</v>
      </c>
      <c r="R239" s="233">
        <f>Q239*H239</f>
        <v>0.47414000000000001</v>
      </c>
      <c r="S239" s="233">
        <v>0</v>
      </c>
      <c r="T239" s="234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35" t="s">
        <v>150</v>
      </c>
      <c r="AT239" s="235" t="s">
        <v>145</v>
      </c>
      <c r="AU239" s="235" t="s">
        <v>82</v>
      </c>
      <c r="AY239" s="18" t="s">
        <v>143</v>
      </c>
      <c r="BE239" s="236">
        <f>IF(N239="základní",J239,0)</f>
        <v>42733</v>
      </c>
      <c r="BF239" s="236">
        <f>IF(N239="snížená",J239,0)</f>
        <v>0</v>
      </c>
      <c r="BG239" s="236">
        <f>IF(N239="zákl. přenesená",J239,0)</f>
        <v>0</v>
      </c>
      <c r="BH239" s="236">
        <f>IF(N239="sníž. přenesená",J239,0)</f>
        <v>0</v>
      </c>
      <c r="BI239" s="236">
        <f>IF(N239="nulová",J239,0)</f>
        <v>0</v>
      </c>
      <c r="BJ239" s="18" t="s">
        <v>80</v>
      </c>
      <c r="BK239" s="236">
        <f>ROUND(I239*H239,2)</f>
        <v>42733</v>
      </c>
      <c r="BL239" s="18" t="s">
        <v>150</v>
      </c>
      <c r="BM239" s="235" t="s">
        <v>344</v>
      </c>
    </row>
    <row r="240" s="13" customFormat="1">
      <c r="A240" s="13"/>
      <c r="B240" s="237"/>
      <c r="C240" s="238"/>
      <c r="D240" s="239" t="s">
        <v>152</v>
      </c>
      <c r="E240" s="240" t="s">
        <v>1</v>
      </c>
      <c r="F240" s="241" t="s">
        <v>345</v>
      </c>
      <c r="G240" s="238"/>
      <c r="H240" s="242">
        <v>75.5</v>
      </c>
      <c r="I240" s="238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152</v>
      </c>
      <c r="AU240" s="247" t="s">
        <v>82</v>
      </c>
      <c r="AV240" s="13" t="s">
        <v>82</v>
      </c>
      <c r="AW240" s="13" t="s">
        <v>29</v>
      </c>
      <c r="AX240" s="13" t="s">
        <v>80</v>
      </c>
      <c r="AY240" s="247" t="s">
        <v>143</v>
      </c>
    </row>
    <row r="241" s="2" customFormat="1" ht="24.15" customHeight="1">
      <c r="A241" s="33"/>
      <c r="B241" s="34"/>
      <c r="C241" s="225" t="s">
        <v>346</v>
      </c>
      <c r="D241" s="225" t="s">
        <v>145</v>
      </c>
      <c r="E241" s="226" t="s">
        <v>347</v>
      </c>
      <c r="F241" s="227" t="s">
        <v>348</v>
      </c>
      <c r="G241" s="228" t="s">
        <v>180</v>
      </c>
      <c r="H241" s="229">
        <v>2308</v>
      </c>
      <c r="I241" s="230">
        <v>295</v>
      </c>
      <c r="J241" s="230">
        <f>ROUND(I241*H241,2)</f>
        <v>680860</v>
      </c>
      <c r="K241" s="227" t="s">
        <v>149</v>
      </c>
      <c r="L241" s="39"/>
      <c r="M241" s="231" t="s">
        <v>1</v>
      </c>
      <c r="N241" s="232" t="s">
        <v>37</v>
      </c>
      <c r="O241" s="233">
        <v>0.245</v>
      </c>
      <c r="P241" s="233">
        <f>O241*H241</f>
        <v>565.46000000000004</v>
      </c>
      <c r="Q241" s="233">
        <v>0.0026800000000000001</v>
      </c>
      <c r="R241" s="233">
        <f>Q241*H241</f>
        <v>6.1854399999999998</v>
      </c>
      <c r="S241" s="233">
        <v>0</v>
      </c>
      <c r="T241" s="234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35" t="s">
        <v>150</v>
      </c>
      <c r="AT241" s="235" t="s">
        <v>145</v>
      </c>
      <c r="AU241" s="235" t="s">
        <v>82</v>
      </c>
      <c r="AY241" s="18" t="s">
        <v>143</v>
      </c>
      <c r="BE241" s="236">
        <f>IF(N241="základní",J241,0)</f>
        <v>680860</v>
      </c>
      <c r="BF241" s="236">
        <f>IF(N241="snížená",J241,0)</f>
        <v>0</v>
      </c>
      <c r="BG241" s="236">
        <f>IF(N241="zákl. přenesená",J241,0)</f>
        <v>0</v>
      </c>
      <c r="BH241" s="236">
        <f>IF(N241="sníž. přenesená",J241,0)</f>
        <v>0</v>
      </c>
      <c r="BI241" s="236">
        <f>IF(N241="nulová",J241,0)</f>
        <v>0</v>
      </c>
      <c r="BJ241" s="18" t="s">
        <v>80</v>
      </c>
      <c r="BK241" s="236">
        <f>ROUND(I241*H241,2)</f>
        <v>680860</v>
      </c>
      <c r="BL241" s="18" t="s">
        <v>150</v>
      </c>
      <c r="BM241" s="235" t="s">
        <v>349</v>
      </c>
    </row>
    <row r="242" s="13" customFormat="1">
      <c r="A242" s="13"/>
      <c r="B242" s="237"/>
      <c r="C242" s="238"/>
      <c r="D242" s="239" t="s">
        <v>152</v>
      </c>
      <c r="E242" s="240" t="s">
        <v>1</v>
      </c>
      <c r="F242" s="241" t="s">
        <v>350</v>
      </c>
      <c r="G242" s="238"/>
      <c r="H242" s="242">
        <v>2308</v>
      </c>
      <c r="I242" s="238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152</v>
      </c>
      <c r="AU242" s="247" t="s">
        <v>82</v>
      </c>
      <c r="AV242" s="13" t="s">
        <v>82</v>
      </c>
      <c r="AW242" s="13" t="s">
        <v>29</v>
      </c>
      <c r="AX242" s="13" t="s">
        <v>80</v>
      </c>
      <c r="AY242" s="247" t="s">
        <v>143</v>
      </c>
    </row>
    <row r="243" s="2" customFormat="1" ht="24.15" customHeight="1">
      <c r="A243" s="33"/>
      <c r="B243" s="34"/>
      <c r="C243" s="225" t="s">
        <v>292</v>
      </c>
      <c r="D243" s="225" t="s">
        <v>145</v>
      </c>
      <c r="E243" s="226" t="s">
        <v>351</v>
      </c>
      <c r="F243" s="227" t="s">
        <v>352</v>
      </c>
      <c r="G243" s="228" t="s">
        <v>180</v>
      </c>
      <c r="H243" s="229">
        <v>141.95599999999999</v>
      </c>
      <c r="I243" s="230">
        <v>34</v>
      </c>
      <c r="J243" s="230">
        <f>ROUND(I243*H243,2)</f>
        <v>4826.5</v>
      </c>
      <c r="K243" s="227" t="s">
        <v>149</v>
      </c>
      <c r="L243" s="39"/>
      <c r="M243" s="231" t="s">
        <v>1</v>
      </c>
      <c r="N243" s="232" t="s">
        <v>37</v>
      </c>
      <c r="O243" s="233">
        <v>0.059999999999999998</v>
      </c>
      <c r="P243" s="233">
        <f>O243*H243</f>
        <v>8.5173599999999983</v>
      </c>
      <c r="Q243" s="233">
        <v>0</v>
      </c>
      <c r="R243" s="233">
        <f>Q243*H243</f>
        <v>0</v>
      </c>
      <c r="S243" s="233">
        <v>0</v>
      </c>
      <c r="T243" s="234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35" t="s">
        <v>150</v>
      </c>
      <c r="AT243" s="235" t="s">
        <v>145</v>
      </c>
      <c r="AU243" s="235" t="s">
        <v>82</v>
      </c>
      <c r="AY243" s="18" t="s">
        <v>143</v>
      </c>
      <c r="BE243" s="236">
        <f>IF(N243="základní",J243,0)</f>
        <v>4826.5</v>
      </c>
      <c r="BF243" s="236">
        <f>IF(N243="snížená",J243,0)</f>
        <v>0</v>
      </c>
      <c r="BG243" s="236">
        <f>IF(N243="zákl. přenesená",J243,0)</f>
        <v>0</v>
      </c>
      <c r="BH243" s="236">
        <f>IF(N243="sníž. přenesená",J243,0)</f>
        <v>0</v>
      </c>
      <c r="BI243" s="236">
        <f>IF(N243="nulová",J243,0)</f>
        <v>0</v>
      </c>
      <c r="BJ243" s="18" t="s">
        <v>80</v>
      </c>
      <c r="BK243" s="236">
        <f>ROUND(I243*H243,2)</f>
        <v>4826.5</v>
      </c>
      <c r="BL243" s="18" t="s">
        <v>150</v>
      </c>
      <c r="BM243" s="235" t="s">
        <v>353</v>
      </c>
    </row>
    <row r="244" s="13" customFormat="1">
      <c r="A244" s="13"/>
      <c r="B244" s="237"/>
      <c r="C244" s="238"/>
      <c r="D244" s="239" t="s">
        <v>152</v>
      </c>
      <c r="E244" s="240" t="s">
        <v>1</v>
      </c>
      <c r="F244" s="241" t="s">
        <v>354</v>
      </c>
      <c r="G244" s="238"/>
      <c r="H244" s="242">
        <v>0.90000000000000002</v>
      </c>
      <c r="I244" s="238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152</v>
      </c>
      <c r="AU244" s="247" t="s">
        <v>82</v>
      </c>
      <c r="AV244" s="13" t="s">
        <v>82</v>
      </c>
      <c r="AW244" s="13" t="s">
        <v>29</v>
      </c>
      <c r="AX244" s="13" t="s">
        <v>72</v>
      </c>
      <c r="AY244" s="247" t="s">
        <v>143</v>
      </c>
    </row>
    <row r="245" s="13" customFormat="1">
      <c r="A245" s="13"/>
      <c r="B245" s="237"/>
      <c r="C245" s="238"/>
      <c r="D245" s="239" t="s">
        <v>152</v>
      </c>
      <c r="E245" s="240" t="s">
        <v>1</v>
      </c>
      <c r="F245" s="241" t="s">
        <v>355</v>
      </c>
      <c r="G245" s="238"/>
      <c r="H245" s="242">
        <v>2.1600000000000001</v>
      </c>
      <c r="I245" s="238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152</v>
      </c>
      <c r="AU245" s="247" t="s">
        <v>82</v>
      </c>
      <c r="AV245" s="13" t="s">
        <v>82</v>
      </c>
      <c r="AW245" s="13" t="s">
        <v>29</v>
      </c>
      <c r="AX245" s="13" t="s">
        <v>72</v>
      </c>
      <c r="AY245" s="247" t="s">
        <v>143</v>
      </c>
    </row>
    <row r="246" s="13" customFormat="1">
      <c r="A246" s="13"/>
      <c r="B246" s="237"/>
      <c r="C246" s="238"/>
      <c r="D246" s="239" t="s">
        <v>152</v>
      </c>
      <c r="E246" s="240" t="s">
        <v>1</v>
      </c>
      <c r="F246" s="241" t="s">
        <v>356</v>
      </c>
      <c r="G246" s="238"/>
      <c r="H246" s="242">
        <v>0.35999999999999999</v>
      </c>
      <c r="I246" s="238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152</v>
      </c>
      <c r="AU246" s="247" t="s">
        <v>82</v>
      </c>
      <c r="AV246" s="13" t="s">
        <v>82</v>
      </c>
      <c r="AW246" s="13" t="s">
        <v>29</v>
      </c>
      <c r="AX246" s="13" t="s">
        <v>72</v>
      </c>
      <c r="AY246" s="247" t="s">
        <v>143</v>
      </c>
    </row>
    <row r="247" s="13" customFormat="1">
      <c r="A247" s="13"/>
      <c r="B247" s="237"/>
      <c r="C247" s="238"/>
      <c r="D247" s="239" t="s">
        <v>152</v>
      </c>
      <c r="E247" s="240" t="s">
        <v>1</v>
      </c>
      <c r="F247" s="241" t="s">
        <v>357</v>
      </c>
      <c r="G247" s="238"/>
      <c r="H247" s="242">
        <v>1.0800000000000001</v>
      </c>
      <c r="I247" s="238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152</v>
      </c>
      <c r="AU247" s="247" t="s">
        <v>82</v>
      </c>
      <c r="AV247" s="13" t="s">
        <v>82</v>
      </c>
      <c r="AW247" s="13" t="s">
        <v>29</v>
      </c>
      <c r="AX247" s="13" t="s">
        <v>72</v>
      </c>
      <c r="AY247" s="247" t="s">
        <v>143</v>
      </c>
    </row>
    <row r="248" s="13" customFormat="1">
      <c r="A248" s="13"/>
      <c r="B248" s="237"/>
      <c r="C248" s="238"/>
      <c r="D248" s="239" t="s">
        <v>152</v>
      </c>
      <c r="E248" s="240" t="s">
        <v>1</v>
      </c>
      <c r="F248" s="241" t="s">
        <v>358</v>
      </c>
      <c r="G248" s="238"/>
      <c r="H248" s="242">
        <v>1.0800000000000001</v>
      </c>
      <c r="I248" s="238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152</v>
      </c>
      <c r="AU248" s="247" t="s">
        <v>82</v>
      </c>
      <c r="AV248" s="13" t="s">
        <v>82</v>
      </c>
      <c r="AW248" s="13" t="s">
        <v>29</v>
      </c>
      <c r="AX248" s="13" t="s">
        <v>72</v>
      </c>
      <c r="AY248" s="247" t="s">
        <v>143</v>
      </c>
    </row>
    <row r="249" s="13" customFormat="1">
      <c r="A249" s="13"/>
      <c r="B249" s="237"/>
      <c r="C249" s="238"/>
      <c r="D249" s="239" t="s">
        <v>152</v>
      </c>
      <c r="E249" s="240" t="s">
        <v>1</v>
      </c>
      <c r="F249" s="241" t="s">
        <v>357</v>
      </c>
      <c r="G249" s="238"/>
      <c r="H249" s="242">
        <v>1.0800000000000001</v>
      </c>
      <c r="I249" s="238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152</v>
      </c>
      <c r="AU249" s="247" t="s">
        <v>82</v>
      </c>
      <c r="AV249" s="13" t="s">
        <v>82</v>
      </c>
      <c r="AW249" s="13" t="s">
        <v>29</v>
      </c>
      <c r="AX249" s="13" t="s">
        <v>72</v>
      </c>
      <c r="AY249" s="247" t="s">
        <v>143</v>
      </c>
    </row>
    <row r="250" s="13" customFormat="1">
      <c r="A250" s="13"/>
      <c r="B250" s="237"/>
      <c r="C250" s="238"/>
      <c r="D250" s="239" t="s">
        <v>152</v>
      </c>
      <c r="E250" s="240" t="s">
        <v>1</v>
      </c>
      <c r="F250" s="241" t="s">
        <v>354</v>
      </c>
      <c r="G250" s="238"/>
      <c r="H250" s="242">
        <v>0.90000000000000002</v>
      </c>
      <c r="I250" s="238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152</v>
      </c>
      <c r="AU250" s="247" t="s">
        <v>82</v>
      </c>
      <c r="AV250" s="13" t="s">
        <v>82</v>
      </c>
      <c r="AW250" s="13" t="s">
        <v>29</v>
      </c>
      <c r="AX250" s="13" t="s">
        <v>72</v>
      </c>
      <c r="AY250" s="247" t="s">
        <v>143</v>
      </c>
    </row>
    <row r="251" s="15" customFormat="1">
      <c r="A251" s="15"/>
      <c r="B251" s="267"/>
      <c r="C251" s="268"/>
      <c r="D251" s="239" t="s">
        <v>152</v>
      </c>
      <c r="E251" s="269" t="s">
        <v>1</v>
      </c>
      <c r="F251" s="270" t="s">
        <v>359</v>
      </c>
      <c r="G251" s="268"/>
      <c r="H251" s="271">
        <v>7.5599999999999996</v>
      </c>
      <c r="I251" s="268"/>
      <c r="J251" s="268"/>
      <c r="K251" s="268"/>
      <c r="L251" s="272"/>
      <c r="M251" s="273"/>
      <c r="N251" s="274"/>
      <c r="O251" s="274"/>
      <c r="P251" s="274"/>
      <c r="Q251" s="274"/>
      <c r="R251" s="274"/>
      <c r="S251" s="274"/>
      <c r="T251" s="27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6" t="s">
        <v>152</v>
      </c>
      <c r="AU251" s="276" t="s">
        <v>82</v>
      </c>
      <c r="AV251" s="15" t="s">
        <v>159</v>
      </c>
      <c r="AW251" s="15" t="s">
        <v>29</v>
      </c>
      <c r="AX251" s="15" t="s">
        <v>72</v>
      </c>
      <c r="AY251" s="276" t="s">
        <v>143</v>
      </c>
    </row>
    <row r="252" s="13" customFormat="1">
      <c r="A252" s="13"/>
      <c r="B252" s="237"/>
      <c r="C252" s="238"/>
      <c r="D252" s="239" t="s">
        <v>152</v>
      </c>
      <c r="E252" s="240" t="s">
        <v>1</v>
      </c>
      <c r="F252" s="241" t="s">
        <v>360</v>
      </c>
      <c r="G252" s="238"/>
      <c r="H252" s="242">
        <v>27</v>
      </c>
      <c r="I252" s="238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152</v>
      </c>
      <c r="AU252" s="247" t="s">
        <v>82</v>
      </c>
      <c r="AV252" s="13" t="s">
        <v>82</v>
      </c>
      <c r="AW252" s="13" t="s">
        <v>29</v>
      </c>
      <c r="AX252" s="13" t="s">
        <v>72</v>
      </c>
      <c r="AY252" s="247" t="s">
        <v>143</v>
      </c>
    </row>
    <row r="253" s="13" customFormat="1">
      <c r="A253" s="13"/>
      <c r="B253" s="237"/>
      <c r="C253" s="238"/>
      <c r="D253" s="239" t="s">
        <v>152</v>
      </c>
      <c r="E253" s="240" t="s">
        <v>1</v>
      </c>
      <c r="F253" s="241" t="s">
        <v>361</v>
      </c>
      <c r="G253" s="238"/>
      <c r="H253" s="242">
        <v>10.800000000000001</v>
      </c>
      <c r="I253" s="238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152</v>
      </c>
      <c r="AU253" s="247" t="s">
        <v>82</v>
      </c>
      <c r="AV253" s="13" t="s">
        <v>82</v>
      </c>
      <c r="AW253" s="13" t="s">
        <v>29</v>
      </c>
      <c r="AX253" s="13" t="s">
        <v>72</v>
      </c>
      <c r="AY253" s="247" t="s">
        <v>143</v>
      </c>
    </row>
    <row r="254" s="13" customFormat="1">
      <c r="A254" s="13"/>
      <c r="B254" s="237"/>
      <c r="C254" s="238"/>
      <c r="D254" s="239" t="s">
        <v>152</v>
      </c>
      <c r="E254" s="240" t="s">
        <v>1</v>
      </c>
      <c r="F254" s="241" t="s">
        <v>362</v>
      </c>
      <c r="G254" s="238"/>
      <c r="H254" s="242">
        <v>7.2359999999999998</v>
      </c>
      <c r="I254" s="238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152</v>
      </c>
      <c r="AU254" s="247" t="s">
        <v>82</v>
      </c>
      <c r="AV254" s="13" t="s">
        <v>82</v>
      </c>
      <c r="AW254" s="13" t="s">
        <v>29</v>
      </c>
      <c r="AX254" s="13" t="s">
        <v>72</v>
      </c>
      <c r="AY254" s="247" t="s">
        <v>143</v>
      </c>
    </row>
    <row r="255" s="13" customFormat="1">
      <c r="A255" s="13"/>
      <c r="B255" s="237"/>
      <c r="C255" s="238"/>
      <c r="D255" s="239" t="s">
        <v>152</v>
      </c>
      <c r="E255" s="240" t="s">
        <v>1</v>
      </c>
      <c r="F255" s="241" t="s">
        <v>363</v>
      </c>
      <c r="G255" s="238"/>
      <c r="H255" s="242">
        <v>21.600000000000001</v>
      </c>
      <c r="I255" s="238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152</v>
      </c>
      <c r="AU255" s="247" t="s">
        <v>82</v>
      </c>
      <c r="AV255" s="13" t="s">
        <v>82</v>
      </c>
      <c r="AW255" s="13" t="s">
        <v>29</v>
      </c>
      <c r="AX255" s="13" t="s">
        <v>72</v>
      </c>
      <c r="AY255" s="247" t="s">
        <v>143</v>
      </c>
    </row>
    <row r="256" s="13" customFormat="1">
      <c r="A256" s="13"/>
      <c r="B256" s="237"/>
      <c r="C256" s="238"/>
      <c r="D256" s="239" t="s">
        <v>152</v>
      </c>
      <c r="E256" s="240" t="s">
        <v>1</v>
      </c>
      <c r="F256" s="241" t="s">
        <v>364</v>
      </c>
      <c r="G256" s="238"/>
      <c r="H256" s="242">
        <v>6.4000000000000004</v>
      </c>
      <c r="I256" s="238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152</v>
      </c>
      <c r="AU256" s="247" t="s">
        <v>82</v>
      </c>
      <c r="AV256" s="13" t="s">
        <v>82</v>
      </c>
      <c r="AW256" s="13" t="s">
        <v>29</v>
      </c>
      <c r="AX256" s="13" t="s">
        <v>72</v>
      </c>
      <c r="AY256" s="247" t="s">
        <v>143</v>
      </c>
    </row>
    <row r="257" s="13" customFormat="1">
      <c r="A257" s="13"/>
      <c r="B257" s="237"/>
      <c r="C257" s="238"/>
      <c r="D257" s="239" t="s">
        <v>152</v>
      </c>
      <c r="E257" s="240" t="s">
        <v>1</v>
      </c>
      <c r="F257" s="241" t="s">
        <v>365</v>
      </c>
      <c r="G257" s="238"/>
      <c r="H257" s="242">
        <v>3.6000000000000001</v>
      </c>
      <c r="I257" s="238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152</v>
      </c>
      <c r="AU257" s="247" t="s">
        <v>82</v>
      </c>
      <c r="AV257" s="13" t="s">
        <v>82</v>
      </c>
      <c r="AW257" s="13" t="s">
        <v>29</v>
      </c>
      <c r="AX257" s="13" t="s">
        <v>72</v>
      </c>
      <c r="AY257" s="247" t="s">
        <v>143</v>
      </c>
    </row>
    <row r="258" s="13" customFormat="1">
      <c r="A258" s="13"/>
      <c r="B258" s="237"/>
      <c r="C258" s="238"/>
      <c r="D258" s="239" t="s">
        <v>152</v>
      </c>
      <c r="E258" s="240" t="s">
        <v>1</v>
      </c>
      <c r="F258" s="241" t="s">
        <v>366</v>
      </c>
      <c r="G258" s="238"/>
      <c r="H258" s="242">
        <v>1.6000000000000001</v>
      </c>
      <c r="I258" s="238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152</v>
      </c>
      <c r="AU258" s="247" t="s">
        <v>82</v>
      </c>
      <c r="AV258" s="13" t="s">
        <v>82</v>
      </c>
      <c r="AW258" s="13" t="s">
        <v>29</v>
      </c>
      <c r="AX258" s="13" t="s">
        <v>72</v>
      </c>
      <c r="AY258" s="247" t="s">
        <v>143</v>
      </c>
    </row>
    <row r="259" s="13" customFormat="1">
      <c r="A259" s="13"/>
      <c r="B259" s="237"/>
      <c r="C259" s="238"/>
      <c r="D259" s="239" t="s">
        <v>152</v>
      </c>
      <c r="E259" s="240" t="s">
        <v>1</v>
      </c>
      <c r="F259" s="241" t="s">
        <v>367</v>
      </c>
      <c r="G259" s="238"/>
      <c r="H259" s="242">
        <v>56.159999999999997</v>
      </c>
      <c r="I259" s="238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152</v>
      </c>
      <c r="AU259" s="247" t="s">
        <v>82</v>
      </c>
      <c r="AV259" s="13" t="s">
        <v>82</v>
      </c>
      <c r="AW259" s="13" t="s">
        <v>29</v>
      </c>
      <c r="AX259" s="13" t="s">
        <v>72</v>
      </c>
      <c r="AY259" s="247" t="s">
        <v>143</v>
      </c>
    </row>
    <row r="260" s="14" customFormat="1">
      <c r="A260" s="14"/>
      <c r="B260" s="248"/>
      <c r="C260" s="249"/>
      <c r="D260" s="239" t="s">
        <v>152</v>
      </c>
      <c r="E260" s="250" t="s">
        <v>1</v>
      </c>
      <c r="F260" s="251" t="s">
        <v>155</v>
      </c>
      <c r="G260" s="249"/>
      <c r="H260" s="252">
        <v>141.95599999999999</v>
      </c>
      <c r="I260" s="249"/>
      <c r="J260" s="249"/>
      <c r="K260" s="249"/>
      <c r="L260" s="253"/>
      <c r="M260" s="254"/>
      <c r="N260" s="255"/>
      <c r="O260" s="255"/>
      <c r="P260" s="255"/>
      <c r="Q260" s="255"/>
      <c r="R260" s="255"/>
      <c r="S260" s="255"/>
      <c r="T260" s="25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7" t="s">
        <v>152</v>
      </c>
      <c r="AU260" s="257" t="s">
        <v>82</v>
      </c>
      <c r="AV260" s="14" t="s">
        <v>150</v>
      </c>
      <c r="AW260" s="14" t="s">
        <v>29</v>
      </c>
      <c r="AX260" s="14" t="s">
        <v>80</v>
      </c>
      <c r="AY260" s="257" t="s">
        <v>143</v>
      </c>
    </row>
    <row r="261" s="2" customFormat="1" ht="14.4" customHeight="1">
      <c r="A261" s="33"/>
      <c r="B261" s="34"/>
      <c r="C261" s="225" t="s">
        <v>368</v>
      </c>
      <c r="D261" s="225" t="s">
        <v>145</v>
      </c>
      <c r="E261" s="226" t="s">
        <v>369</v>
      </c>
      <c r="F261" s="227" t="s">
        <v>370</v>
      </c>
      <c r="G261" s="228" t="s">
        <v>180</v>
      </c>
      <c r="H261" s="229">
        <v>1133</v>
      </c>
      <c r="I261" s="230">
        <v>59.600000000000001</v>
      </c>
      <c r="J261" s="230">
        <f>ROUND(I261*H261,2)</f>
        <v>67526.800000000003</v>
      </c>
      <c r="K261" s="227" t="s">
        <v>149</v>
      </c>
      <c r="L261" s="39"/>
      <c r="M261" s="231" t="s">
        <v>1</v>
      </c>
      <c r="N261" s="232" t="s">
        <v>37</v>
      </c>
      <c r="O261" s="233">
        <v>0.14000000000000001</v>
      </c>
      <c r="P261" s="233">
        <f>O261*H261</f>
        <v>158.62000000000001</v>
      </c>
      <c r="Q261" s="233">
        <v>0</v>
      </c>
      <c r="R261" s="233">
        <f>Q261*H261</f>
        <v>0</v>
      </c>
      <c r="S261" s="233">
        <v>0</v>
      </c>
      <c r="T261" s="234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35" t="s">
        <v>150</v>
      </c>
      <c r="AT261" s="235" t="s">
        <v>145</v>
      </c>
      <c r="AU261" s="235" t="s">
        <v>82</v>
      </c>
      <c r="AY261" s="18" t="s">
        <v>143</v>
      </c>
      <c r="BE261" s="236">
        <f>IF(N261="základní",J261,0)</f>
        <v>67526.800000000003</v>
      </c>
      <c r="BF261" s="236">
        <f>IF(N261="snížená",J261,0)</f>
        <v>0</v>
      </c>
      <c r="BG261" s="236">
        <f>IF(N261="zákl. přenesená",J261,0)</f>
        <v>0</v>
      </c>
      <c r="BH261" s="236">
        <f>IF(N261="sníž. přenesená",J261,0)</f>
        <v>0</v>
      </c>
      <c r="BI261" s="236">
        <f>IF(N261="nulová",J261,0)</f>
        <v>0</v>
      </c>
      <c r="BJ261" s="18" t="s">
        <v>80</v>
      </c>
      <c r="BK261" s="236">
        <f>ROUND(I261*H261,2)</f>
        <v>67526.800000000003</v>
      </c>
      <c r="BL261" s="18" t="s">
        <v>150</v>
      </c>
      <c r="BM261" s="235" t="s">
        <v>371</v>
      </c>
    </row>
    <row r="262" s="13" customFormat="1">
      <c r="A262" s="13"/>
      <c r="B262" s="237"/>
      <c r="C262" s="238"/>
      <c r="D262" s="239" t="s">
        <v>152</v>
      </c>
      <c r="E262" s="240" t="s">
        <v>1</v>
      </c>
      <c r="F262" s="241" t="s">
        <v>372</v>
      </c>
      <c r="G262" s="238"/>
      <c r="H262" s="242">
        <v>1133</v>
      </c>
      <c r="I262" s="238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152</v>
      </c>
      <c r="AU262" s="247" t="s">
        <v>82</v>
      </c>
      <c r="AV262" s="13" t="s">
        <v>82</v>
      </c>
      <c r="AW262" s="13" t="s">
        <v>29</v>
      </c>
      <c r="AX262" s="13" t="s">
        <v>80</v>
      </c>
      <c r="AY262" s="247" t="s">
        <v>143</v>
      </c>
    </row>
    <row r="263" s="2" customFormat="1" ht="14.4" customHeight="1">
      <c r="A263" s="33"/>
      <c r="B263" s="34"/>
      <c r="C263" s="225" t="s">
        <v>373</v>
      </c>
      <c r="D263" s="225" t="s">
        <v>145</v>
      </c>
      <c r="E263" s="226" t="s">
        <v>374</v>
      </c>
      <c r="F263" s="227" t="s">
        <v>375</v>
      </c>
      <c r="G263" s="228" t="s">
        <v>180</v>
      </c>
      <c r="H263" s="229">
        <v>31</v>
      </c>
      <c r="I263" s="230">
        <v>614</v>
      </c>
      <c r="J263" s="230">
        <f>ROUND(I263*H263,2)</f>
        <v>19034</v>
      </c>
      <c r="K263" s="227" t="s">
        <v>149</v>
      </c>
      <c r="L263" s="39"/>
      <c r="M263" s="231" t="s">
        <v>1</v>
      </c>
      <c r="N263" s="232" t="s">
        <v>37</v>
      </c>
      <c r="O263" s="233">
        <v>0.42099999999999999</v>
      </c>
      <c r="P263" s="233">
        <f>O263*H263</f>
        <v>13.051</v>
      </c>
      <c r="Q263" s="233">
        <v>0.55110000000000003</v>
      </c>
      <c r="R263" s="233">
        <f>Q263*H263</f>
        <v>17.084099999999999</v>
      </c>
      <c r="S263" s="233">
        <v>0</v>
      </c>
      <c r="T263" s="234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35" t="s">
        <v>150</v>
      </c>
      <c r="AT263" s="235" t="s">
        <v>145</v>
      </c>
      <c r="AU263" s="235" t="s">
        <v>82</v>
      </c>
      <c r="AY263" s="18" t="s">
        <v>143</v>
      </c>
      <c r="BE263" s="236">
        <f>IF(N263="základní",J263,0)</f>
        <v>19034</v>
      </c>
      <c r="BF263" s="236">
        <f>IF(N263="snížená",J263,0)</f>
        <v>0</v>
      </c>
      <c r="BG263" s="236">
        <f>IF(N263="zákl. přenesená",J263,0)</f>
        <v>0</v>
      </c>
      <c r="BH263" s="236">
        <f>IF(N263="sníž. přenesená",J263,0)</f>
        <v>0</v>
      </c>
      <c r="BI263" s="236">
        <f>IF(N263="nulová",J263,0)</f>
        <v>0</v>
      </c>
      <c r="BJ263" s="18" t="s">
        <v>80</v>
      </c>
      <c r="BK263" s="236">
        <f>ROUND(I263*H263,2)</f>
        <v>19034</v>
      </c>
      <c r="BL263" s="18" t="s">
        <v>150</v>
      </c>
      <c r="BM263" s="235" t="s">
        <v>376</v>
      </c>
    </row>
    <row r="264" s="13" customFormat="1">
      <c r="A264" s="13"/>
      <c r="B264" s="237"/>
      <c r="C264" s="238"/>
      <c r="D264" s="239" t="s">
        <v>152</v>
      </c>
      <c r="E264" s="240" t="s">
        <v>1</v>
      </c>
      <c r="F264" s="241" t="s">
        <v>377</v>
      </c>
      <c r="G264" s="238"/>
      <c r="H264" s="242">
        <v>31</v>
      </c>
      <c r="I264" s="238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152</v>
      </c>
      <c r="AU264" s="247" t="s">
        <v>82</v>
      </c>
      <c r="AV264" s="13" t="s">
        <v>82</v>
      </c>
      <c r="AW264" s="13" t="s">
        <v>29</v>
      </c>
      <c r="AX264" s="13" t="s">
        <v>80</v>
      </c>
      <c r="AY264" s="247" t="s">
        <v>143</v>
      </c>
    </row>
    <row r="265" s="2" customFormat="1" ht="24.15" customHeight="1">
      <c r="A265" s="33"/>
      <c r="B265" s="34"/>
      <c r="C265" s="225" t="s">
        <v>378</v>
      </c>
      <c r="D265" s="225" t="s">
        <v>145</v>
      </c>
      <c r="E265" s="226" t="s">
        <v>379</v>
      </c>
      <c r="F265" s="227" t="s">
        <v>380</v>
      </c>
      <c r="G265" s="228" t="s">
        <v>381</v>
      </c>
      <c r="H265" s="229">
        <v>62</v>
      </c>
      <c r="I265" s="230">
        <v>259</v>
      </c>
      <c r="J265" s="230">
        <f>ROUND(I265*H265,2)</f>
        <v>16058</v>
      </c>
      <c r="K265" s="227" t="s">
        <v>149</v>
      </c>
      <c r="L265" s="39"/>
      <c r="M265" s="231" t="s">
        <v>1</v>
      </c>
      <c r="N265" s="232" t="s">
        <v>37</v>
      </c>
      <c r="O265" s="233">
        <v>0.16300000000000001</v>
      </c>
      <c r="P265" s="233">
        <f>O265*H265</f>
        <v>10.106</v>
      </c>
      <c r="Q265" s="233">
        <v>0.12895000000000001</v>
      </c>
      <c r="R265" s="233">
        <f>Q265*H265</f>
        <v>7.9949000000000003</v>
      </c>
      <c r="S265" s="233">
        <v>0</v>
      </c>
      <c r="T265" s="234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35" t="s">
        <v>150</v>
      </c>
      <c r="AT265" s="235" t="s">
        <v>145</v>
      </c>
      <c r="AU265" s="235" t="s">
        <v>82</v>
      </c>
      <c r="AY265" s="18" t="s">
        <v>143</v>
      </c>
      <c r="BE265" s="236">
        <f>IF(N265="základní",J265,0)</f>
        <v>16058</v>
      </c>
      <c r="BF265" s="236">
        <f>IF(N265="snížená",J265,0)</f>
        <v>0</v>
      </c>
      <c r="BG265" s="236">
        <f>IF(N265="zákl. přenesená",J265,0)</f>
        <v>0</v>
      </c>
      <c r="BH265" s="236">
        <f>IF(N265="sníž. přenesená",J265,0)</f>
        <v>0</v>
      </c>
      <c r="BI265" s="236">
        <f>IF(N265="nulová",J265,0)</f>
        <v>0</v>
      </c>
      <c r="BJ265" s="18" t="s">
        <v>80</v>
      </c>
      <c r="BK265" s="236">
        <f>ROUND(I265*H265,2)</f>
        <v>16058</v>
      </c>
      <c r="BL265" s="18" t="s">
        <v>150</v>
      </c>
      <c r="BM265" s="235" t="s">
        <v>382</v>
      </c>
    </row>
    <row r="266" s="2" customFormat="1" ht="24.15" customHeight="1">
      <c r="A266" s="33"/>
      <c r="B266" s="34"/>
      <c r="C266" s="225" t="s">
        <v>383</v>
      </c>
      <c r="D266" s="225" t="s">
        <v>145</v>
      </c>
      <c r="E266" s="226" t="s">
        <v>384</v>
      </c>
      <c r="F266" s="227" t="s">
        <v>385</v>
      </c>
      <c r="G266" s="228" t="s">
        <v>185</v>
      </c>
      <c r="H266" s="229">
        <v>1</v>
      </c>
      <c r="I266" s="230">
        <v>372</v>
      </c>
      <c r="J266" s="230">
        <f>ROUND(I266*H266,2)</f>
        <v>372</v>
      </c>
      <c r="K266" s="227" t="s">
        <v>149</v>
      </c>
      <c r="L266" s="39"/>
      <c r="M266" s="231" t="s">
        <v>1</v>
      </c>
      <c r="N266" s="232" t="s">
        <v>37</v>
      </c>
      <c r="O266" s="233">
        <v>0.93400000000000005</v>
      </c>
      <c r="P266" s="233">
        <f>O266*H266</f>
        <v>0.93400000000000005</v>
      </c>
      <c r="Q266" s="233">
        <v>0.035319999999999997</v>
      </c>
      <c r="R266" s="233">
        <f>Q266*H266</f>
        <v>0.035319999999999997</v>
      </c>
      <c r="S266" s="233">
        <v>0</v>
      </c>
      <c r="T266" s="234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35" t="s">
        <v>150</v>
      </c>
      <c r="AT266" s="235" t="s">
        <v>145</v>
      </c>
      <c r="AU266" s="235" t="s">
        <v>82</v>
      </c>
      <c r="AY266" s="18" t="s">
        <v>143</v>
      </c>
      <c r="BE266" s="236">
        <f>IF(N266="základní",J266,0)</f>
        <v>372</v>
      </c>
      <c r="BF266" s="236">
        <f>IF(N266="snížená",J266,0)</f>
        <v>0</v>
      </c>
      <c r="BG266" s="236">
        <f>IF(N266="zákl. přenesená",J266,0)</f>
        <v>0</v>
      </c>
      <c r="BH266" s="236">
        <f>IF(N266="sníž. přenesená",J266,0)</f>
        <v>0</v>
      </c>
      <c r="BI266" s="236">
        <f>IF(N266="nulová",J266,0)</f>
        <v>0</v>
      </c>
      <c r="BJ266" s="18" t="s">
        <v>80</v>
      </c>
      <c r="BK266" s="236">
        <f>ROUND(I266*H266,2)</f>
        <v>372</v>
      </c>
      <c r="BL266" s="18" t="s">
        <v>150</v>
      </c>
      <c r="BM266" s="235" t="s">
        <v>386</v>
      </c>
    </row>
    <row r="267" s="2" customFormat="1" ht="24.15" customHeight="1">
      <c r="A267" s="33"/>
      <c r="B267" s="34"/>
      <c r="C267" s="258" t="s">
        <v>387</v>
      </c>
      <c r="D267" s="258" t="s">
        <v>258</v>
      </c>
      <c r="E267" s="259" t="s">
        <v>388</v>
      </c>
      <c r="F267" s="260" t="s">
        <v>389</v>
      </c>
      <c r="G267" s="261" t="s">
        <v>185</v>
      </c>
      <c r="H267" s="262">
        <v>1</v>
      </c>
      <c r="I267" s="263">
        <v>1300</v>
      </c>
      <c r="J267" s="263">
        <f>ROUND(I267*H267,2)</f>
        <v>1300</v>
      </c>
      <c r="K267" s="260" t="s">
        <v>24</v>
      </c>
      <c r="L267" s="264"/>
      <c r="M267" s="265" t="s">
        <v>1</v>
      </c>
      <c r="N267" s="266" t="s">
        <v>37</v>
      </c>
      <c r="O267" s="233">
        <v>0</v>
      </c>
      <c r="P267" s="233">
        <f>O267*H267</f>
        <v>0</v>
      </c>
      <c r="Q267" s="233">
        <v>0.016199999999999999</v>
      </c>
      <c r="R267" s="233">
        <f>Q267*H267</f>
        <v>0.016199999999999999</v>
      </c>
      <c r="S267" s="233">
        <v>0</v>
      </c>
      <c r="T267" s="234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35" t="s">
        <v>188</v>
      </c>
      <c r="AT267" s="235" t="s">
        <v>258</v>
      </c>
      <c r="AU267" s="235" t="s">
        <v>82</v>
      </c>
      <c r="AY267" s="18" t="s">
        <v>143</v>
      </c>
      <c r="BE267" s="236">
        <f>IF(N267="základní",J267,0)</f>
        <v>1300</v>
      </c>
      <c r="BF267" s="236">
        <f>IF(N267="snížená",J267,0)</f>
        <v>0</v>
      </c>
      <c r="BG267" s="236">
        <f>IF(N267="zákl. přenesená",J267,0)</f>
        <v>0</v>
      </c>
      <c r="BH267" s="236">
        <f>IF(N267="sníž. přenesená",J267,0)</f>
        <v>0</v>
      </c>
      <c r="BI267" s="236">
        <f>IF(N267="nulová",J267,0)</f>
        <v>0</v>
      </c>
      <c r="BJ267" s="18" t="s">
        <v>80</v>
      </c>
      <c r="BK267" s="236">
        <f>ROUND(I267*H267,2)</f>
        <v>1300</v>
      </c>
      <c r="BL267" s="18" t="s">
        <v>150</v>
      </c>
      <c r="BM267" s="235" t="s">
        <v>390</v>
      </c>
    </row>
    <row r="268" s="12" customFormat="1" ht="22.8" customHeight="1">
      <c r="A268" s="12"/>
      <c r="B268" s="210"/>
      <c r="C268" s="211"/>
      <c r="D268" s="212" t="s">
        <v>71</v>
      </c>
      <c r="E268" s="223" t="s">
        <v>188</v>
      </c>
      <c r="F268" s="223" t="s">
        <v>391</v>
      </c>
      <c r="G268" s="211"/>
      <c r="H268" s="211"/>
      <c r="I268" s="211"/>
      <c r="J268" s="224">
        <f>BK268</f>
        <v>24022.5</v>
      </c>
      <c r="K268" s="211"/>
      <c r="L268" s="215"/>
      <c r="M268" s="216"/>
      <c r="N268" s="217"/>
      <c r="O268" s="217"/>
      <c r="P268" s="218">
        <f>SUM(P269:P271)</f>
        <v>8.7599999999999998</v>
      </c>
      <c r="Q268" s="217"/>
      <c r="R268" s="218">
        <f>SUM(R269:R271)</f>
        <v>0.088604999999999989</v>
      </c>
      <c r="S268" s="217"/>
      <c r="T268" s="219">
        <f>SUM(T269:T271)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0" t="s">
        <v>80</v>
      </c>
      <c r="AT268" s="221" t="s">
        <v>71</v>
      </c>
      <c r="AU268" s="221" t="s">
        <v>80</v>
      </c>
      <c r="AY268" s="220" t="s">
        <v>143</v>
      </c>
      <c r="BK268" s="222">
        <f>SUM(BK269:BK271)</f>
        <v>24022.5</v>
      </c>
    </row>
    <row r="269" s="2" customFormat="1" ht="24.15" customHeight="1">
      <c r="A269" s="33"/>
      <c r="B269" s="34"/>
      <c r="C269" s="225" t="s">
        <v>392</v>
      </c>
      <c r="D269" s="225" t="s">
        <v>145</v>
      </c>
      <c r="E269" s="226" t="s">
        <v>393</v>
      </c>
      <c r="F269" s="227" t="s">
        <v>394</v>
      </c>
      <c r="G269" s="228" t="s">
        <v>381</v>
      </c>
      <c r="H269" s="229">
        <v>30</v>
      </c>
      <c r="I269" s="230">
        <v>141</v>
      </c>
      <c r="J269" s="230">
        <f>ROUND(I269*H269,2)</f>
        <v>4230</v>
      </c>
      <c r="K269" s="227" t="s">
        <v>149</v>
      </c>
      <c r="L269" s="39"/>
      <c r="M269" s="231" t="s">
        <v>1</v>
      </c>
      <c r="N269" s="232" t="s">
        <v>37</v>
      </c>
      <c r="O269" s="233">
        <v>0.29199999999999998</v>
      </c>
      <c r="P269" s="233">
        <f>O269*H269</f>
        <v>8.7599999999999998</v>
      </c>
      <c r="Q269" s="233">
        <v>1.0000000000000001E-05</v>
      </c>
      <c r="R269" s="233">
        <f>Q269*H269</f>
        <v>0.00030000000000000003</v>
      </c>
      <c r="S269" s="233">
        <v>0</v>
      </c>
      <c r="T269" s="234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35" t="s">
        <v>150</v>
      </c>
      <c r="AT269" s="235" t="s">
        <v>145</v>
      </c>
      <c r="AU269" s="235" t="s">
        <v>82</v>
      </c>
      <c r="AY269" s="18" t="s">
        <v>143</v>
      </c>
      <c r="BE269" s="236">
        <f>IF(N269="základní",J269,0)</f>
        <v>4230</v>
      </c>
      <c r="BF269" s="236">
        <f>IF(N269="snížená",J269,0)</f>
        <v>0</v>
      </c>
      <c r="BG269" s="236">
        <f>IF(N269="zákl. přenesená",J269,0)</f>
        <v>0</v>
      </c>
      <c r="BH269" s="236">
        <f>IF(N269="sníž. přenesená",J269,0)</f>
        <v>0</v>
      </c>
      <c r="BI269" s="236">
        <f>IF(N269="nulová",J269,0)</f>
        <v>0</v>
      </c>
      <c r="BJ269" s="18" t="s">
        <v>80</v>
      </c>
      <c r="BK269" s="236">
        <f>ROUND(I269*H269,2)</f>
        <v>4230</v>
      </c>
      <c r="BL269" s="18" t="s">
        <v>150</v>
      </c>
      <c r="BM269" s="235" t="s">
        <v>395</v>
      </c>
    </row>
    <row r="270" s="2" customFormat="1" ht="14.4" customHeight="1">
      <c r="A270" s="33"/>
      <c r="B270" s="34"/>
      <c r="C270" s="258" t="s">
        <v>396</v>
      </c>
      <c r="D270" s="258" t="s">
        <v>258</v>
      </c>
      <c r="E270" s="259" t="s">
        <v>397</v>
      </c>
      <c r="F270" s="260" t="s">
        <v>398</v>
      </c>
      <c r="G270" s="261" t="s">
        <v>381</v>
      </c>
      <c r="H270" s="262">
        <v>30.449999999999999</v>
      </c>
      <c r="I270" s="263">
        <v>650</v>
      </c>
      <c r="J270" s="263">
        <f>ROUND(I270*H270,2)</f>
        <v>19792.5</v>
      </c>
      <c r="K270" s="260" t="s">
        <v>149</v>
      </c>
      <c r="L270" s="264"/>
      <c r="M270" s="265" t="s">
        <v>1</v>
      </c>
      <c r="N270" s="266" t="s">
        <v>37</v>
      </c>
      <c r="O270" s="233">
        <v>0</v>
      </c>
      <c r="P270" s="233">
        <f>O270*H270</f>
        <v>0</v>
      </c>
      <c r="Q270" s="233">
        <v>0.0028999999999999998</v>
      </c>
      <c r="R270" s="233">
        <f>Q270*H270</f>
        <v>0.088304999999999995</v>
      </c>
      <c r="S270" s="233">
        <v>0</v>
      </c>
      <c r="T270" s="234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35" t="s">
        <v>188</v>
      </c>
      <c r="AT270" s="235" t="s">
        <v>258</v>
      </c>
      <c r="AU270" s="235" t="s">
        <v>82</v>
      </c>
      <c r="AY270" s="18" t="s">
        <v>143</v>
      </c>
      <c r="BE270" s="236">
        <f>IF(N270="základní",J270,0)</f>
        <v>19792.5</v>
      </c>
      <c r="BF270" s="236">
        <f>IF(N270="snížená",J270,0)</f>
        <v>0</v>
      </c>
      <c r="BG270" s="236">
        <f>IF(N270="zákl. přenesená",J270,0)</f>
        <v>0</v>
      </c>
      <c r="BH270" s="236">
        <f>IF(N270="sníž. přenesená",J270,0)</f>
        <v>0</v>
      </c>
      <c r="BI270" s="236">
        <f>IF(N270="nulová",J270,0)</f>
        <v>0</v>
      </c>
      <c r="BJ270" s="18" t="s">
        <v>80</v>
      </c>
      <c r="BK270" s="236">
        <f>ROUND(I270*H270,2)</f>
        <v>19792.5</v>
      </c>
      <c r="BL270" s="18" t="s">
        <v>150</v>
      </c>
      <c r="BM270" s="235" t="s">
        <v>399</v>
      </c>
    </row>
    <row r="271" s="13" customFormat="1">
      <c r="A271" s="13"/>
      <c r="B271" s="237"/>
      <c r="C271" s="238"/>
      <c r="D271" s="239" t="s">
        <v>152</v>
      </c>
      <c r="E271" s="238"/>
      <c r="F271" s="241" t="s">
        <v>400</v>
      </c>
      <c r="G271" s="238"/>
      <c r="H271" s="242">
        <v>30.449999999999999</v>
      </c>
      <c r="I271" s="238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152</v>
      </c>
      <c r="AU271" s="247" t="s">
        <v>82</v>
      </c>
      <c r="AV271" s="13" t="s">
        <v>82</v>
      </c>
      <c r="AW271" s="13" t="s">
        <v>4</v>
      </c>
      <c r="AX271" s="13" t="s">
        <v>80</v>
      </c>
      <c r="AY271" s="247" t="s">
        <v>143</v>
      </c>
    </row>
    <row r="272" s="12" customFormat="1" ht="22.8" customHeight="1">
      <c r="A272" s="12"/>
      <c r="B272" s="210"/>
      <c r="C272" s="211"/>
      <c r="D272" s="212" t="s">
        <v>71</v>
      </c>
      <c r="E272" s="223" t="s">
        <v>192</v>
      </c>
      <c r="F272" s="223" t="s">
        <v>401</v>
      </c>
      <c r="G272" s="211"/>
      <c r="H272" s="211"/>
      <c r="I272" s="211"/>
      <c r="J272" s="224">
        <f>BK272</f>
        <v>1087135.9400000002</v>
      </c>
      <c r="K272" s="211"/>
      <c r="L272" s="215"/>
      <c r="M272" s="216"/>
      <c r="N272" s="217"/>
      <c r="O272" s="217"/>
      <c r="P272" s="218">
        <f>SUM(P273:P337)</f>
        <v>1548.9260380000003</v>
      </c>
      <c r="Q272" s="217"/>
      <c r="R272" s="218">
        <f>SUM(R273:R337)</f>
        <v>0.071400000000000005</v>
      </c>
      <c r="S272" s="217"/>
      <c r="T272" s="219">
        <f>SUM(T273:T337)</f>
        <v>80.332959000000017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20" t="s">
        <v>80</v>
      </c>
      <c r="AT272" s="221" t="s">
        <v>71</v>
      </c>
      <c r="AU272" s="221" t="s">
        <v>80</v>
      </c>
      <c r="AY272" s="220" t="s">
        <v>143</v>
      </c>
      <c r="BK272" s="222">
        <f>SUM(BK273:BK337)</f>
        <v>1087135.9400000002</v>
      </c>
    </row>
    <row r="273" s="2" customFormat="1" ht="24.15" customHeight="1">
      <c r="A273" s="33"/>
      <c r="B273" s="34"/>
      <c r="C273" s="225" t="s">
        <v>402</v>
      </c>
      <c r="D273" s="225" t="s">
        <v>145</v>
      </c>
      <c r="E273" s="226" t="s">
        <v>403</v>
      </c>
      <c r="F273" s="227" t="s">
        <v>404</v>
      </c>
      <c r="G273" s="228" t="s">
        <v>180</v>
      </c>
      <c r="H273" s="229">
        <v>3673.9499999999998</v>
      </c>
      <c r="I273" s="230">
        <v>68.900000000000006</v>
      </c>
      <c r="J273" s="230">
        <f>ROUND(I273*H273,2)</f>
        <v>253135.16</v>
      </c>
      <c r="K273" s="227" t="s">
        <v>149</v>
      </c>
      <c r="L273" s="39"/>
      <c r="M273" s="231" t="s">
        <v>1</v>
      </c>
      <c r="N273" s="232" t="s">
        <v>37</v>
      </c>
      <c r="O273" s="233">
        <v>0.16</v>
      </c>
      <c r="P273" s="233">
        <f>O273*H273</f>
        <v>587.83199999999999</v>
      </c>
      <c r="Q273" s="233">
        <v>0</v>
      </c>
      <c r="R273" s="233">
        <f>Q273*H273</f>
        <v>0</v>
      </c>
      <c r="S273" s="233">
        <v>0</v>
      </c>
      <c r="T273" s="234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35" t="s">
        <v>150</v>
      </c>
      <c r="AT273" s="235" t="s">
        <v>145</v>
      </c>
      <c r="AU273" s="235" t="s">
        <v>82</v>
      </c>
      <c r="AY273" s="18" t="s">
        <v>143</v>
      </c>
      <c r="BE273" s="236">
        <f>IF(N273="základní",J273,0)</f>
        <v>253135.16</v>
      </c>
      <c r="BF273" s="236">
        <f>IF(N273="snížená",J273,0)</f>
        <v>0</v>
      </c>
      <c r="BG273" s="236">
        <f>IF(N273="zákl. přenesená",J273,0)</f>
        <v>0</v>
      </c>
      <c r="BH273" s="236">
        <f>IF(N273="sníž. přenesená",J273,0)</f>
        <v>0</v>
      </c>
      <c r="BI273" s="236">
        <f>IF(N273="nulová",J273,0)</f>
        <v>0</v>
      </c>
      <c r="BJ273" s="18" t="s">
        <v>80</v>
      </c>
      <c r="BK273" s="236">
        <f>ROUND(I273*H273,2)</f>
        <v>253135.16</v>
      </c>
      <c r="BL273" s="18" t="s">
        <v>150</v>
      </c>
      <c r="BM273" s="235" t="s">
        <v>405</v>
      </c>
    </row>
    <row r="274" s="13" customFormat="1">
      <c r="A274" s="13"/>
      <c r="B274" s="237"/>
      <c r="C274" s="238"/>
      <c r="D274" s="239" t="s">
        <v>152</v>
      </c>
      <c r="E274" s="240" t="s">
        <v>1</v>
      </c>
      <c r="F274" s="241" t="s">
        <v>406</v>
      </c>
      <c r="G274" s="238"/>
      <c r="H274" s="242">
        <v>81</v>
      </c>
      <c r="I274" s="238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152</v>
      </c>
      <c r="AU274" s="247" t="s">
        <v>82</v>
      </c>
      <c r="AV274" s="13" t="s">
        <v>82</v>
      </c>
      <c r="AW274" s="13" t="s">
        <v>29</v>
      </c>
      <c r="AX274" s="13" t="s">
        <v>72</v>
      </c>
      <c r="AY274" s="247" t="s">
        <v>143</v>
      </c>
    </row>
    <row r="275" s="13" customFormat="1">
      <c r="A275" s="13"/>
      <c r="B275" s="237"/>
      <c r="C275" s="238"/>
      <c r="D275" s="239" t="s">
        <v>152</v>
      </c>
      <c r="E275" s="240" t="s">
        <v>1</v>
      </c>
      <c r="F275" s="241" t="s">
        <v>407</v>
      </c>
      <c r="G275" s="238"/>
      <c r="H275" s="242">
        <v>110</v>
      </c>
      <c r="I275" s="238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152</v>
      </c>
      <c r="AU275" s="247" t="s">
        <v>82</v>
      </c>
      <c r="AV275" s="13" t="s">
        <v>82</v>
      </c>
      <c r="AW275" s="13" t="s">
        <v>29</v>
      </c>
      <c r="AX275" s="13" t="s">
        <v>72</v>
      </c>
      <c r="AY275" s="247" t="s">
        <v>143</v>
      </c>
    </row>
    <row r="276" s="13" customFormat="1">
      <c r="A276" s="13"/>
      <c r="B276" s="237"/>
      <c r="C276" s="238"/>
      <c r="D276" s="239" t="s">
        <v>152</v>
      </c>
      <c r="E276" s="240" t="s">
        <v>1</v>
      </c>
      <c r="F276" s="241" t="s">
        <v>408</v>
      </c>
      <c r="G276" s="238"/>
      <c r="H276" s="242">
        <v>273</v>
      </c>
      <c r="I276" s="238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152</v>
      </c>
      <c r="AU276" s="247" t="s">
        <v>82</v>
      </c>
      <c r="AV276" s="13" t="s">
        <v>82</v>
      </c>
      <c r="AW276" s="13" t="s">
        <v>29</v>
      </c>
      <c r="AX276" s="13" t="s">
        <v>72</v>
      </c>
      <c r="AY276" s="247" t="s">
        <v>143</v>
      </c>
    </row>
    <row r="277" s="13" customFormat="1">
      <c r="A277" s="13"/>
      <c r="B277" s="237"/>
      <c r="C277" s="238"/>
      <c r="D277" s="239" t="s">
        <v>152</v>
      </c>
      <c r="E277" s="240" t="s">
        <v>1</v>
      </c>
      <c r="F277" s="241" t="s">
        <v>409</v>
      </c>
      <c r="G277" s="238"/>
      <c r="H277" s="242">
        <v>30</v>
      </c>
      <c r="I277" s="238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152</v>
      </c>
      <c r="AU277" s="247" t="s">
        <v>82</v>
      </c>
      <c r="AV277" s="13" t="s">
        <v>82</v>
      </c>
      <c r="AW277" s="13" t="s">
        <v>29</v>
      </c>
      <c r="AX277" s="13" t="s">
        <v>72</v>
      </c>
      <c r="AY277" s="247" t="s">
        <v>143</v>
      </c>
    </row>
    <row r="278" s="13" customFormat="1">
      <c r="A278" s="13"/>
      <c r="B278" s="237"/>
      <c r="C278" s="238"/>
      <c r="D278" s="239" t="s">
        <v>152</v>
      </c>
      <c r="E278" s="240" t="s">
        <v>1</v>
      </c>
      <c r="F278" s="241" t="s">
        <v>410</v>
      </c>
      <c r="G278" s="238"/>
      <c r="H278" s="242">
        <v>96</v>
      </c>
      <c r="I278" s="238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152</v>
      </c>
      <c r="AU278" s="247" t="s">
        <v>82</v>
      </c>
      <c r="AV278" s="13" t="s">
        <v>82</v>
      </c>
      <c r="AW278" s="13" t="s">
        <v>29</v>
      </c>
      <c r="AX278" s="13" t="s">
        <v>72</v>
      </c>
      <c r="AY278" s="247" t="s">
        <v>143</v>
      </c>
    </row>
    <row r="279" s="13" customFormat="1">
      <c r="A279" s="13"/>
      <c r="B279" s="237"/>
      <c r="C279" s="238"/>
      <c r="D279" s="239" t="s">
        <v>152</v>
      </c>
      <c r="E279" s="240" t="s">
        <v>1</v>
      </c>
      <c r="F279" s="241" t="s">
        <v>411</v>
      </c>
      <c r="G279" s="238"/>
      <c r="H279" s="242">
        <v>132</v>
      </c>
      <c r="I279" s="238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152</v>
      </c>
      <c r="AU279" s="247" t="s">
        <v>82</v>
      </c>
      <c r="AV279" s="13" t="s">
        <v>82</v>
      </c>
      <c r="AW279" s="13" t="s">
        <v>29</v>
      </c>
      <c r="AX279" s="13" t="s">
        <v>72</v>
      </c>
      <c r="AY279" s="247" t="s">
        <v>143</v>
      </c>
    </row>
    <row r="280" s="13" customFormat="1">
      <c r="A280" s="13"/>
      <c r="B280" s="237"/>
      <c r="C280" s="238"/>
      <c r="D280" s="239" t="s">
        <v>152</v>
      </c>
      <c r="E280" s="240" t="s">
        <v>1</v>
      </c>
      <c r="F280" s="241" t="s">
        <v>412</v>
      </c>
      <c r="G280" s="238"/>
      <c r="H280" s="242">
        <v>130</v>
      </c>
      <c r="I280" s="238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152</v>
      </c>
      <c r="AU280" s="247" t="s">
        <v>82</v>
      </c>
      <c r="AV280" s="13" t="s">
        <v>82</v>
      </c>
      <c r="AW280" s="13" t="s">
        <v>29</v>
      </c>
      <c r="AX280" s="13" t="s">
        <v>72</v>
      </c>
      <c r="AY280" s="247" t="s">
        <v>143</v>
      </c>
    </row>
    <row r="281" s="13" customFormat="1">
      <c r="A281" s="13"/>
      <c r="B281" s="237"/>
      <c r="C281" s="238"/>
      <c r="D281" s="239" t="s">
        <v>152</v>
      </c>
      <c r="E281" s="240" t="s">
        <v>1</v>
      </c>
      <c r="F281" s="241" t="s">
        <v>387</v>
      </c>
      <c r="G281" s="238"/>
      <c r="H281" s="242">
        <v>45</v>
      </c>
      <c r="I281" s="238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152</v>
      </c>
      <c r="AU281" s="247" t="s">
        <v>82</v>
      </c>
      <c r="AV281" s="13" t="s">
        <v>82</v>
      </c>
      <c r="AW281" s="13" t="s">
        <v>29</v>
      </c>
      <c r="AX281" s="13" t="s">
        <v>72</v>
      </c>
      <c r="AY281" s="247" t="s">
        <v>143</v>
      </c>
    </row>
    <row r="282" s="13" customFormat="1">
      <c r="A282" s="13"/>
      <c r="B282" s="237"/>
      <c r="C282" s="238"/>
      <c r="D282" s="239" t="s">
        <v>152</v>
      </c>
      <c r="E282" s="240" t="s">
        <v>1</v>
      </c>
      <c r="F282" s="241" t="s">
        <v>413</v>
      </c>
      <c r="G282" s="238"/>
      <c r="H282" s="242">
        <v>560</v>
      </c>
      <c r="I282" s="238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152</v>
      </c>
      <c r="AU282" s="247" t="s">
        <v>82</v>
      </c>
      <c r="AV282" s="13" t="s">
        <v>82</v>
      </c>
      <c r="AW282" s="13" t="s">
        <v>29</v>
      </c>
      <c r="AX282" s="13" t="s">
        <v>72</v>
      </c>
      <c r="AY282" s="247" t="s">
        <v>143</v>
      </c>
    </row>
    <row r="283" s="15" customFormat="1">
      <c r="A283" s="15"/>
      <c r="B283" s="267"/>
      <c r="C283" s="268"/>
      <c r="D283" s="239" t="s">
        <v>152</v>
      </c>
      <c r="E283" s="269" t="s">
        <v>1</v>
      </c>
      <c r="F283" s="270" t="s">
        <v>359</v>
      </c>
      <c r="G283" s="268"/>
      <c r="H283" s="271">
        <v>1457</v>
      </c>
      <c r="I283" s="268"/>
      <c r="J283" s="268"/>
      <c r="K283" s="268"/>
      <c r="L283" s="272"/>
      <c r="M283" s="273"/>
      <c r="N283" s="274"/>
      <c r="O283" s="274"/>
      <c r="P283" s="274"/>
      <c r="Q283" s="274"/>
      <c r="R283" s="274"/>
      <c r="S283" s="274"/>
      <c r="T283" s="27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6" t="s">
        <v>152</v>
      </c>
      <c r="AU283" s="276" t="s">
        <v>82</v>
      </c>
      <c r="AV283" s="15" t="s">
        <v>159</v>
      </c>
      <c r="AW283" s="15" t="s">
        <v>29</v>
      </c>
      <c r="AX283" s="15" t="s">
        <v>72</v>
      </c>
      <c r="AY283" s="276" t="s">
        <v>143</v>
      </c>
    </row>
    <row r="284" s="13" customFormat="1">
      <c r="A284" s="13"/>
      <c r="B284" s="237"/>
      <c r="C284" s="238"/>
      <c r="D284" s="239" t="s">
        <v>152</v>
      </c>
      <c r="E284" s="240" t="s">
        <v>1</v>
      </c>
      <c r="F284" s="241" t="s">
        <v>414</v>
      </c>
      <c r="G284" s="238"/>
      <c r="H284" s="242">
        <v>930</v>
      </c>
      <c r="I284" s="238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7" t="s">
        <v>152</v>
      </c>
      <c r="AU284" s="247" t="s">
        <v>82</v>
      </c>
      <c r="AV284" s="13" t="s">
        <v>82</v>
      </c>
      <c r="AW284" s="13" t="s">
        <v>29</v>
      </c>
      <c r="AX284" s="13" t="s">
        <v>72</v>
      </c>
      <c r="AY284" s="247" t="s">
        <v>143</v>
      </c>
    </row>
    <row r="285" s="13" customFormat="1">
      <c r="A285" s="13"/>
      <c r="B285" s="237"/>
      <c r="C285" s="238"/>
      <c r="D285" s="239" t="s">
        <v>152</v>
      </c>
      <c r="E285" s="240" t="s">
        <v>1</v>
      </c>
      <c r="F285" s="241" t="s">
        <v>415</v>
      </c>
      <c r="G285" s="238"/>
      <c r="H285" s="242">
        <v>208</v>
      </c>
      <c r="I285" s="238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152</v>
      </c>
      <c r="AU285" s="247" t="s">
        <v>82</v>
      </c>
      <c r="AV285" s="13" t="s">
        <v>82</v>
      </c>
      <c r="AW285" s="13" t="s">
        <v>29</v>
      </c>
      <c r="AX285" s="13" t="s">
        <v>72</v>
      </c>
      <c r="AY285" s="247" t="s">
        <v>143</v>
      </c>
    </row>
    <row r="286" s="13" customFormat="1">
      <c r="A286" s="13"/>
      <c r="B286" s="237"/>
      <c r="C286" s="238"/>
      <c r="D286" s="239" t="s">
        <v>152</v>
      </c>
      <c r="E286" s="240" t="s">
        <v>1</v>
      </c>
      <c r="F286" s="241" t="s">
        <v>416</v>
      </c>
      <c r="G286" s="238"/>
      <c r="H286" s="242">
        <v>32</v>
      </c>
      <c r="I286" s="238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152</v>
      </c>
      <c r="AU286" s="247" t="s">
        <v>82</v>
      </c>
      <c r="AV286" s="13" t="s">
        <v>82</v>
      </c>
      <c r="AW286" s="13" t="s">
        <v>29</v>
      </c>
      <c r="AX286" s="13" t="s">
        <v>72</v>
      </c>
      <c r="AY286" s="247" t="s">
        <v>143</v>
      </c>
    </row>
    <row r="287" s="13" customFormat="1">
      <c r="A287" s="13"/>
      <c r="B287" s="237"/>
      <c r="C287" s="238"/>
      <c r="D287" s="239" t="s">
        <v>152</v>
      </c>
      <c r="E287" s="240" t="s">
        <v>1</v>
      </c>
      <c r="F287" s="241" t="s">
        <v>417</v>
      </c>
      <c r="G287" s="238"/>
      <c r="H287" s="242">
        <v>48</v>
      </c>
      <c r="I287" s="238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152</v>
      </c>
      <c r="AU287" s="247" t="s">
        <v>82</v>
      </c>
      <c r="AV287" s="13" t="s">
        <v>82</v>
      </c>
      <c r="AW287" s="13" t="s">
        <v>29</v>
      </c>
      <c r="AX287" s="13" t="s">
        <v>72</v>
      </c>
      <c r="AY287" s="247" t="s">
        <v>143</v>
      </c>
    </row>
    <row r="288" s="15" customFormat="1">
      <c r="A288" s="15"/>
      <c r="B288" s="267"/>
      <c r="C288" s="268"/>
      <c r="D288" s="239" t="s">
        <v>152</v>
      </c>
      <c r="E288" s="269" t="s">
        <v>1</v>
      </c>
      <c r="F288" s="270" t="s">
        <v>359</v>
      </c>
      <c r="G288" s="268"/>
      <c r="H288" s="271">
        <v>1218</v>
      </c>
      <c r="I288" s="268"/>
      <c r="J288" s="268"/>
      <c r="K288" s="268"/>
      <c r="L288" s="272"/>
      <c r="M288" s="273"/>
      <c r="N288" s="274"/>
      <c r="O288" s="274"/>
      <c r="P288" s="274"/>
      <c r="Q288" s="274"/>
      <c r="R288" s="274"/>
      <c r="S288" s="274"/>
      <c r="T288" s="27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6" t="s">
        <v>152</v>
      </c>
      <c r="AU288" s="276" t="s">
        <v>82</v>
      </c>
      <c r="AV288" s="15" t="s">
        <v>159</v>
      </c>
      <c r="AW288" s="15" t="s">
        <v>29</v>
      </c>
      <c r="AX288" s="15" t="s">
        <v>72</v>
      </c>
      <c r="AY288" s="276" t="s">
        <v>143</v>
      </c>
    </row>
    <row r="289" s="13" customFormat="1">
      <c r="A289" s="13"/>
      <c r="B289" s="237"/>
      <c r="C289" s="238"/>
      <c r="D289" s="239" t="s">
        <v>152</v>
      </c>
      <c r="E289" s="240" t="s">
        <v>1</v>
      </c>
      <c r="F289" s="241" t="s">
        <v>418</v>
      </c>
      <c r="G289" s="238"/>
      <c r="H289" s="242">
        <v>198</v>
      </c>
      <c r="I289" s="238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152</v>
      </c>
      <c r="AU289" s="247" t="s">
        <v>82</v>
      </c>
      <c r="AV289" s="13" t="s">
        <v>82</v>
      </c>
      <c r="AW289" s="13" t="s">
        <v>29</v>
      </c>
      <c r="AX289" s="13" t="s">
        <v>72</v>
      </c>
      <c r="AY289" s="247" t="s">
        <v>143</v>
      </c>
    </row>
    <row r="290" s="13" customFormat="1">
      <c r="A290" s="13"/>
      <c r="B290" s="237"/>
      <c r="C290" s="238"/>
      <c r="D290" s="239" t="s">
        <v>152</v>
      </c>
      <c r="E290" s="240" t="s">
        <v>1</v>
      </c>
      <c r="F290" s="241" t="s">
        <v>419</v>
      </c>
      <c r="G290" s="238"/>
      <c r="H290" s="242">
        <v>99</v>
      </c>
      <c r="I290" s="238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152</v>
      </c>
      <c r="AU290" s="247" t="s">
        <v>82</v>
      </c>
      <c r="AV290" s="13" t="s">
        <v>82</v>
      </c>
      <c r="AW290" s="13" t="s">
        <v>29</v>
      </c>
      <c r="AX290" s="13" t="s">
        <v>72</v>
      </c>
      <c r="AY290" s="247" t="s">
        <v>143</v>
      </c>
    </row>
    <row r="291" s="13" customFormat="1">
      <c r="A291" s="13"/>
      <c r="B291" s="237"/>
      <c r="C291" s="238"/>
      <c r="D291" s="239" t="s">
        <v>152</v>
      </c>
      <c r="E291" s="240" t="s">
        <v>1</v>
      </c>
      <c r="F291" s="241" t="s">
        <v>420</v>
      </c>
      <c r="G291" s="238"/>
      <c r="H291" s="242">
        <v>156</v>
      </c>
      <c r="I291" s="238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152</v>
      </c>
      <c r="AU291" s="247" t="s">
        <v>82</v>
      </c>
      <c r="AV291" s="13" t="s">
        <v>82</v>
      </c>
      <c r="AW291" s="13" t="s">
        <v>29</v>
      </c>
      <c r="AX291" s="13" t="s">
        <v>72</v>
      </c>
      <c r="AY291" s="247" t="s">
        <v>143</v>
      </c>
    </row>
    <row r="292" s="13" customFormat="1">
      <c r="A292" s="13"/>
      <c r="B292" s="237"/>
      <c r="C292" s="238"/>
      <c r="D292" s="239" t="s">
        <v>152</v>
      </c>
      <c r="E292" s="240" t="s">
        <v>1</v>
      </c>
      <c r="F292" s="241" t="s">
        <v>421</v>
      </c>
      <c r="G292" s="238"/>
      <c r="H292" s="242">
        <v>98</v>
      </c>
      <c r="I292" s="238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152</v>
      </c>
      <c r="AU292" s="247" t="s">
        <v>82</v>
      </c>
      <c r="AV292" s="13" t="s">
        <v>82</v>
      </c>
      <c r="AW292" s="13" t="s">
        <v>29</v>
      </c>
      <c r="AX292" s="13" t="s">
        <v>72</v>
      </c>
      <c r="AY292" s="247" t="s">
        <v>143</v>
      </c>
    </row>
    <row r="293" s="13" customFormat="1">
      <c r="A293" s="13"/>
      <c r="B293" s="237"/>
      <c r="C293" s="238"/>
      <c r="D293" s="239" t="s">
        <v>152</v>
      </c>
      <c r="E293" s="240" t="s">
        <v>1</v>
      </c>
      <c r="F293" s="241" t="s">
        <v>422</v>
      </c>
      <c r="G293" s="238"/>
      <c r="H293" s="242">
        <v>153</v>
      </c>
      <c r="I293" s="238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152</v>
      </c>
      <c r="AU293" s="247" t="s">
        <v>82</v>
      </c>
      <c r="AV293" s="13" t="s">
        <v>82</v>
      </c>
      <c r="AW293" s="13" t="s">
        <v>29</v>
      </c>
      <c r="AX293" s="13" t="s">
        <v>72</v>
      </c>
      <c r="AY293" s="247" t="s">
        <v>143</v>
      </c>
    </row>
    <row r="294" s="13" customFormat="1">
      <c r="A294" s="13"/>
      <c r="B294" s="237"/>
      <c r="C294" s="238"/>
      <c r="D294" s="239" t="s">
        <v>152</v>
      </c>
      <c r="E294" s="240" t="s">
        <v>1</v>
      </c>
      <c r="F294" s="241" t="s">
        <v>423</v>
      </c>
      <c r="G294" s="238"/>
      <c r="H294" s="242">
        <v>120</v>
      </c>
      <c r="I294" s="238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152</v>
      </c>
      <c r="AU294" s="247" t="s">
        <v>82</v>
      </c>
      <c r="AV294" s="13" t="s">
        <v>82</v>
      </c>
      <c r="AW294" s="13" t="s">
        <v>29</v>
      </c>
      <c r="AX294" s="13" t="s">
        <v>72</v>
      </c>
      <c r="AY294" s="247" t="s">
        <v>143</v>
      </c>
    </row>
    <row r="295" s="15" customFormat="1">
      <c r="A295" s="15"/>
      <c r="B295" s="267"/>
      <c r="C295" s="268"/>
      <c r="D295" s="239" t="s">
        <v>152</v>
      </c>
      <c r="E295" s="269" t="s">
        <v>1</v>
      </c>
      <c r="F295" s="270" t="s">
        <v>359</v>
      </c>
      <c r="G295" s="268"/>
      <c r="H295" s="271">
        <v>824</v>
      </c>
      <c r="I295" s="268"/>
      <c r="J295" s="268"/>
      <c r="K295" s="268"/>
      <c r="L295" s="272"/>
      <c r="M295" s="273"/>
      <c r="N295" s="274"/>
      <c r="O295" s="274"/>
      <c r="P295" s="274"/>
      <c r="Q295" s="274"/>
      <c r="R295" s="274"/>
      <c r="S295" s="274"/>
      <c r="T295" s="27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6" t="s">
        <v>152</v>
      </c>
      <c r="AU295" s="276" t="s">
        <v>82</v>
      </c>
      <c r="AV295" s="15" t="s">
        <v>159</v>
      </c>
      <c r="AW295" s="15" t="s">
        <v>29</v>
      </c>
      <c r="AX295" s="15" t="s">
        <v>72</v>
      </c>
      <c r="AY295" s="276" t="s">
        <v>143</v>
      </c>
    </row>
    <row r="296" s="14" customFormat="1">
      <c r="A296" s="14"/>
      <c r="B296" s="248"/>
      <c r="C296" s="249"/>
      <c r="D296" s="239" t="s">
        <v>152</v>
      </c>
      <c r="E296" s="250" t="s">
        <v>1</v>
      </c>
      <c r="F296" s="251" t="s">
        <v>155</v>
      </c>
      <c r="G296" s="249"/>
      <c r="H296" s="252">
        <v>3499</v>
      </c>
      <c r="I296" s="249"/>
      <c r="J296" s="249"/>
      <c r="K296" s="249"/>
      <c r="L296" s="253"/>
      <c r="M296" s="254"/>
      <c r="N296" s="255"/>
      <c r="O296" s="255"/>
      <c r="P296" s="255"/>
      <c r="Q296" s="255"/>
      <c r="R296" s="255"/>
      <c r="S296" s="255"/>
      <c r="T296" s="25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7" t="s">
        <v>152</v>
      </c>
      <c r="AU296" s="257" t="s">
        <v>82</v>
      </c>
      <c r="AV296" s="14" t="s">
        <v>150</v>
      </c>
      <c r="AW296" s="14" t="s">
        <v>29</v>
      </c>
      <c r="AX296" s="14" t="s">
        <v>80</v>
      </c>
      <c r="AY296" s="257" t="s">
        <v>143</v>
      </c>
    </row>
    <row r="297" s="13" customFormat="1">
      <c r="A297" s="13"/>
      <c r="B297" s="237"/>
      <c r="C297" s="238"/>
      <c r="D297" s="239" t="s">
        <v>152</v>
      </c>
      <c r="E297" s="238"/>
      <c r="F297" s="241" t="s">
        <v>424</v>
      </c>
      <c r="G297" s="238"/>
      <c r="H297" s="242">
        <v>3673.9499999999998</v>
      </c>
      <c r="I297" s="238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152</v>
      </c>
      <c r="AU297" s="247" t="s">
        <v>82</v>
      </c>
      <c r="AV297" s="13" t="s">
        <v>82</v>
      </c>
      <c r="AW297" s="13" t="s">
        <v>4</v>
      </c>
      <c r="AX297" s="13" t="s">
        <v>80</v>
      </c>
      <c r="AY297" s="247" t="s">
        <v>143</v>
      </c>
    </row>
    <row r="298" s="2" customFormat="1" ht="24.15" customHeight="1">
      <c r="A298" s="33"/>
      <c r="B298" s="34"/>
      <c r="C298" s="225" t="s">
        <v>425</v>
      </c>
      <c r="D298" s="225" t="s">
        <v>145</v>
      </c>
      <c r="E298" s="226" t="s">
        <v>426</v>
      </c>
      <c r="F298" s="227" t="s">
        <v>427</v>
      </c>
      <c r="G298" s="228" t="s">
        <v>180</v>
      </c>
      <c r="H298" s="229">
        <v>419880</v>
      </c>
      <c r="I298" s="230">
        <v>1.1399999999999999</v>
      </c>
      <c r="J298" s="230">
        <f>ROUND(I298*H298,2)</f>
        <v>478663.20000000001</v>
      </c>
      <c r="K298" s="227" t="s">
        <v>149</v>
      </c>
      <c r="L298" s="39"/>
      <c r="M298" s="231" t="s">
        <v>1</v>
      </c>
      <c r="N298" s="232" t="s">
        <v>37</v>
      </c>
      <c r="O298" s="233">
        <v>0</v>
      </c>
      <c r="P298" s="233">
        <f>O298*H298</f>
        <v>0</v>
      </c>
      <c r="Q298" s="233">
        <v>0</v>
      </c>
      <c r="R298" s="233">
        <f>Q298*H298</f>
        <v>0</v>
      </c>
      <c r="S298" s="233">
        <v>0</v>
      </c>
      <c r="T298" s="234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35" t="s">
        <v>150</v>
      </c>
      <c r="AT298" s="235" t="s">
        <v>145</v>
      </c>
      <c r="AU298" s="235" t="s">
        <v>82</v>
      </c>
      <c r="AY298" s="18" t="s">
        <v>143</v>
      </c>
      <c r="BE298" s="236">
        <f>IF(N298="základní",J298,0)</f>
        <v>478663.20000000001</v>
      </c>
      <c r="BF298" s="236">
        <f>IF(N298="snížená",J298,0)</f>
        <v>0</v>
      </c>
      <c r="BG298" s="236">
        <f>IF(N298="zákl. přenesená",J298,0)</f>
        <v>0</v>
      </c>
      <c r="BH298" s="236">
        <f>IF(N298="sníž. přenesená",J298,0)</f>
        <v>0</v>
      </c>
      <c r="BI298" s="236">
        <f>IF(N298="nulová",J298,0)</f>
        <v>0</v>
      </c>
      <c r="BJ298" s="18" t="s">
        <v>80</v>
      </c>
      <c r="BK298" s="236">
        <f>ROUND(I298*H298,2)</f>
        <v>478663.20000000001</v>
      </c>
      <c r="BL298" s="18" t="s">
        <v>150</v>
      </c>
      <c r="BM298" s="235" t="s">
        <v>428</v>
      </c>
    </row>
    <row r="299" s="13" customFormat="1">
      <c r="A299" s="13"/>
      <c r="B299" s="237"/>
      <c r="C299" s="238"/>
      <c r="D299" s="239" t="s">
        <v>152</v>
      </c>
      <c r="E299" s="238"/>
      <c r="F299" s="241" t="s">
        <v>429</v>
      </c>
      <c r="G299" s="238"/>
      <c r="H299" s="242">
        <v>419880</v>
      </c>
      <c r="I299" s="238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152</v>
      </c>
      <c r="AU299" s="247" t="s">
        <v>82</v>
      </c>
      <c r="AV299" s="13" t="s">
        <v>82</v>
      </c>
      <c r="AW299" s="13" t="s">
        <v>4</v>
      </c>
      <c r="AX299" s="13" t="s">
        <v>80</v>
      </c>
      <c r="AY299" s="247" t="s">
        <v>143</v>
      </c>
    </row>
    <row r="300" s="2" customFormat="1" ht="24.15" customHeight="1">
      <c r="A300" s="33"/>
      <c r="B300" s="34"/>
      <c r="C300" s="225" t="s">
        <v>430</v>
      </c>
      <c r="D300" s="225" t="s">
        <v>145</v>
      </c>
      <c r="E300" s="226" t="s">
        <v>431</v>
      </c>
      <c r="F300" s="227" t="s">
        <v>432</v>
      </c>
      <c r="G300" s="228" t="s">
        <v>180</v>
      </c>
      <c r="H300" s="229">
        <v>3673.9499999999998</v>
      </c>
      <c r="I300" s="230">
        <v>41.600000000000001</v>
      </c>
      <c r="J300" s="230">
        <f>ROUND(I300*H300,2)</f>
        <v>152836.32000000001</v>
      </c>
      <c r="K300" s="227" t="s">
        <v>149</v>
      </c>
      <c r="L300" s="39"/>
      <c r="M300" s="231" t="s">
        <v>1</v>
      </c>
      <c r="N300" s="232" t="s">
        <v>37</v>
      </c>
      <c r="O300" s="233">
        <v>0.10000000000000001</v>
      </c>
      <c r="P300" s="233">
        <f>O300*H300</f>
        <v>367.39499999999998</v>
      </c>
      <c r="Q300" s="233">
        <v>0</v>
      </c>
      <c r="R300" s="233">
        <f>Q300*H300</f>
        <v>0</v>
      </c>
      <c r="S300" s="233">
        <v>0</v>
      </c>
      <c r="T300" s="234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35" t="s">
        <v>150</v>
      </c>
      <c r="AT300" s="235" t="s">
        <v>145</v>
      </c>
      <c r="AU300" s="235" t="s">
        <v>82</v>
      </c>
      <c r="AY300" s="18" t="s">
        <v>143</v>
      </c>
      <c r="BE300" s="236">
        <f>IF(N300="základní",J300,0)</f>
        <v>152836.32000000001</v>
      </c>
      <c r="BF300" s="236">
        <f>IF(N300="snížená",J300,0)</f>
        <v>0</v>
      </c>
      <c r="BG300" s="236">
        <f>IF(N300="zákl. přenesená",J300,0)</f>
        <v>0</v>
      </c>
      <c r="BH300" s="236">
        <f>IF(N300="sníž. přenesená",J300,0)</f>
        <v>0</v>
      </c>
      <c r="BI300" s="236">
        <f>IF(N300="nulová",J300,0)</f>
        <v>0</v>
      </c>
      <c r="BJ300" s="18" t="s">
        <v>80</v>
      </c>
      <c r="BK300" s="236">
        <f>ROUND(I300*H300,2)</f>
        <v>152836.32000000001</v>
      </c>
      <c r="BL300" s="18" t="s">
        <v>150</v>
      </c>
      <c r="BM300" s="235" t="s">
        <v>433</v>
      </c>
    </row>
    <row r="301" s="13" customFormat="1">
      <c r="A301" s="13"/>
      <c r="B301" s="237"/>
      <c r="C301" s="238"/>
      <c r="D301" s="239" t="s">
        <v>152</v>
      </c>
      <c r="E301" s="238"/>
      <c r="F301" s="241" t="s">
        <v>424</v>
      </c>
      <c r="G301" s="238"/>
      <c r="H301" s="242">
        <v>3673.9499999999998</v>
      </c>
      <c r="I301" s="238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152</v>
      </c>
      <c r="AU301" s="247" t="s">
        <v>82</v>
      </c>
      <c r="AV301" s="13" t="s">
        <v>82</v>
      </c>
      <c r="AW301" s="13" t="s">
        <v>4</v>
      </c>
      <c r="AX301" s="13" t="s">
        <v>80</v>
      </c>
      <c r="AY301" s="247" t="s">
        <v>143</v>
      </c>
    </row>
    <row r="302" s="2" customFormat="1" ht="24.15" customHeight="1">
      <c r="A302" s="33"/>
      <c r="B302" s="34"/>
      <c r="C302" s="225" t="s">
        <v>434</v>
      </c>
      <c r="D302" s="225" t="s">
        <v>145</v>
      </c>
      <c r="E302" s="226" t="s">
        <v>435</v>
      </c>
      <c r="F302" s="227" t="s">
        <v>436</v>
      </c>
      <c r="G302" s="228" t="s">
        <v>180</v>
      </c>
      <c r="H302" s="229">
        <v>340</v>
      </c>
      <c r="I302" s="230">
        <v>66.099999999999994</v>
      </c>
      <c r="J302" s="230">
        <f>ROUND(I302*H302,2)</f>
        <v>22474</v>
      </c>
      <c r="K302" s="227" t="s">
        <v>149</v>
      </c>
      <c r="L302" s="39"/>
      <c r="M302" s="231" t="s">
        <v>1</v>
      </c>
      <c r="N302" s="232" t="s">
        <v>37</v>
      </c>
      <c r="O302" s="233">
        <v>0.126</v>
      </c>
      <c r="P302" s="233">
        <f>O302*H302</f>
        <v>42.840000000000003</v>
      </c>
      <c r="Q302" s="233">
        <v>0.00021000000000000001</v>
      </c>
      <c r="R302" s="233">
        <f>Q302*H302</f>
        <v>0.071400000000000005</v>
      </c>
      <c r="S302" s="233">
        <v>0</v>
      </c>
      <c r="T302" s="234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35" t="s">
        <v>150</v>
      </c>
      <c r="AT302" s="235" t="s">
        <v>145</v>
      </c>
      <c r="AU302" s="235" t="s">
        <v>82</v>
      </c>
      <c r="AY302" s="18" t="s">
        <v>143</v>
      </c>
      <c r="BE302" s="236">
        <f>IF(N302="základní",J302,0)</f>
        <v>22474</v>
      </c>
      <c r="BF302" s="236">
        <f>IF(N302="snížená",J302,0)</f>
        <v>0</v>
      </c>
      <c r="BG302" s="236">
        <f>IF(N302="zákl. přenesená",J302,0)</f>
        <v>0</v>
      </c>
      <c r="BH302" s="236">
        <f>IF(N302="sníž. přenesená",J302,0)</f>
        <v>0</v>
      </c>
      <c r="BI302" s="236">
        <f>IF(N302="nulová",J302,0)</f>
        <v>0</v>
      </c>
      <c r="BJ302" s="18" t="s">
        <v>80</v>
      </c>
      <c r="BK302" s="236">
        <f>ROUND(I302*H302,2)</f>
        <v>22474</v>
      </c>
      <c r="BL302" s="18" t="s">
        <v>150</v>
      </c>
      <c r="BM302" s="235" t="s">
        <v>437</v>
      </c>
    </row>
    <row r="303" s="2" customFormat="1" ht="14.4" customHeight="1">
      <c r="A303" s="33"/>
      <c r="B303" s="34"/>
      <c r="C303" s="225" t="s">
        <v>438</v>
      </c>
      <c r="D303" s="225" t="s">
        <v>145</v>
      </c>
      <c r="E303" s="226" t="s">
        <v>439</v>
      </c>
      <c r="F303" s="227" t="s">
        <v>440</v>
      </c>
      <c r="G303" s="228" t="s">
        <v>180</v>
      </c>
      <c r="H303" s="229">
        <v>1.55</v>
      </c>
      <c r="I303" s="230">
        <v>117</v>
      </c>
      <c r="J303" s="230">
        <f>ROUND(I303*H303,2)</f>
        <v>181.34999999999999</v>
      </c>
      <c r="K303" s="227" t="s">
        <v>149</v>
      </c>
      <c r="L303" s="39"/>
      <c r="M303" s="231" t="s">
        <v>1</v>
      </c>
      <c r="N303" s="232" t="s">
        <v>37</v>
      </c>
      <c r="O303" s="233">
        <v>0.28399999999999997</v>
      </c>
      <c r="P303" s="233">
        <f>O303*H303</f>
        <v>0.44019999999999998</v>
      </c>
      <c r="Q303" s="233">
        <v>0</v>
      </c>
      <c r="R303" s="233">
        <f>Q303*H303</f>
        <v>0</v>
      </c>
      <c r="S303" s="233">
        <v>0.26100000000000001</v>
      </c>
      <c r="T303" s="234">
        <f>S303*H303</f>
        <v>0.40455000000000002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35" t="s">
        <v>150</v>
      </c>
      <c r="AT303" s="235" t="s">
        <v>145</v>
      </c>
      <c r="AU303" s="235" t="s">
        <v>82</v>
      </c>
      <c r="AY303" s="18" t="s">
        <v>143</v>
      </c>
      <c r="BE303" s="236">
        <f>IF(N303="základní",J303,0)</f>
        <v>181.34999999999999</v>
      </c>
      <c r="BF303" s="236">
        <f>IF(N303="snížená",J303,0)</f>
        <v>0</v>
      </c>
      <c r="BG303" s="236">
        <f>IF(N303="zákl. přenesená",J303,0)</f>
        <v>0</v>
      </c>
      <c r="BH303" s="236">
        <f>IF(N303="sníž. přenesená",J303,0)</f>
        <v>0</v>
      </c>
      <c r="BI303" s="236">
        <f>IF(N303="nulová",J303,0)</f>
        <v>0</v>
      </c>
      <c r="BJ303" s="18" t="s">
        <v>80</v>
      </c>
      <c r="BK303" s="236">
        <f>ROUND(I303*H303,2)</f>
        <v>181.34999999999999</v>
      </c>
      <c r="BL303" s="18" t="s">
        <v>150</v>
      </c>
      <c r="BM303" s="235" t="s">
        <v>441</v>
      </c>
    </row>
    <row r="304" s="13" customFormat="1">
      <c r="A304" s="13"/>
      <c r="B304" s="237"/>
      <c r="C304" s="238"/>
      <c r="D304" s="239" t="s">
        <v>152</v>
      </c>
      <c r="E304" s="240" t="s">
        <v>1</v>
      </c>
      <c r="F304" s="241" t="s">
        <v>442</v>
      </c>
      <c r="G304" s="238"/>
      <c r="H304" s="242">
        <v>1.55</v>
      </c>
      <c r="I304" s="238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152</v>
      </c>
      <c r="AU304" s="247" t="s">
        <v>82</v>
      </c>
      <c r="AV304" s="13" t="s">
        <v>82</v>
      </c>
      <c r="AW304" s="13" t="s">
        <v>29</v>
      </c>
      <c r="AX304" s="13" t="s">
        <v>80</v>
      </c>
      <c r="AY304" s="247" t="s">
        <v>143</v>
      </c>
    </row>
    <row r="305" s="2" customFormat="1" ht="14.4" customHeight="1">
      <c r="A305" s="33"/>
      <c r="B305" s="34"/>
      <c r="C305" s="225" t="s">
        <v>443</v>
      </c>
      <c r="D305" s="225" t="s">
        <v>145</v>
      </c>
      <c r="E305" s="226" t="s">
        <v>444</v>
      </c>
      <c r="F305" s="227" t="s">
        <v>445</v>
      </c>
      <c r="G305" s="228" t="s">
        <v>180</v>
      </c>
      <c r="H305" s="229">
        <v>1.0800000000000001</v>
      </c>
      <c r="I305" s="230">
        <v>196</v>
      </c>
      <c r="J305" s="230">
        <f>ROUND(I305*H305,2)</f>
        <v>211.68000000000001</v>
      </c>
      <c r="K305" s="227" t="s">
        <v>149</v>
      </c>
      <c r="L305" s="39"/>
      <c r="M305" s="231" t="s">
        <v>1</v>
      </c>
      <c r="N305" s="232" t="s">
        <v>37</v>
      </c>
      <c r="O305" s="233">
        <v>0.59999999999999998</v>
      </c>
      <c r="P305" s="233">
        <f>O305*H305</f>
        <v>0.64800000000000002</v>
      </c>
      <c r="Q305" s="233">
        <v>0</v>
      </c>
      <c r="R305" s="233">
        <f>Q305*H305</f>
        <v>0</v>
      </c>
      <c r="S305" s="233">
        <v>0.082000000000000003</v>
      </c>
      <c r="T305" s="234">
        <f>S305*H305</f>
        <v>0.088560000000000014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35" t="s">
        <v>150</v>
      </c>
      <c r="AT305" s="235" t="s">
        <v>145</v>
      </c>
      <c r="AU305" s="235" t="s">
        <v>82</v>
      </c>
      <c r="AY305" s="18" t="s">
        <v>143</v>
      </c>
      <c r="BE305" s="236">
        <f>IF(N305="základní",J305,0)</f>
        <v>211.68000000000001</v>
      </c>
      <c r="BF305" s="236">
        <f>IF(N305="snížená",J305,0)</f>
        <v>0</v>
      </c>
      <c r="BG305" s="236">
        <f>IF(N305="zákl. přenesená",J305,0)</f>
        <v>0</v>
      </c>
      <c r="BH305" s="236">
        <f>IF(N305="sníž. přenesená",J305,0)</f>
        <v>0</v>
      </c>
      <c r="BI305" s="236">
        <f>IF(N305="nulová",J305,0)</f>
        <v>0</v>
      </c>
      <c r="BJ305" s="18" t="s">
        <v>80</v>
      </c>
      <c r="BK305" s="236">
        <f>ROUND(I305*H305,2)</f>
        <v>211.68000000000001</v>
      </c>
      <c r="BL305" s="18" t="s">
        <v>150</v>
      </c>
      <c r="BM305" s="235" t="s">
        <v>446</v>
      </c>
    </row>
    <row r="306" s="13" customFormat="1">
      <c r="A306" s="13"/>
      <c r="B306" s="237"/>
      <c r="C306" s="238"/>
      <c r="D306" s="239" t="s">
        <v>152</v>
      </c>
      <c r="E306" s="240" t="s">
        <v>1</v>
      </c>
      <c r="F306" s="241" t="s">
        <v>358</v>
      </c>
      <c r="G306" s="238"/>
      <c r="H306" s="242">
        <v>1.0800000000000001</v>
      </c>
      <c r="I306" s="238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152</v>
      </c>
      <c r="AU306" s="247" t="s">
        <v>82</v>
      </c>
      <c r="AV306" s="13" t="s">
        <v>82</v>
      </c>
      <c r="AW306" s="13" t="s">
        <v>29</v>
      </c>
      <c r="AX306" s="13" t="s">
        <v>80</v>
      </c>
      <c r="AY306" s="247" t="s">
        <v>143</v>
      </c>
    </row>
    <row r="307" s="2" customFormat="1" ht="24.15" customHeight="1">
      <c r="A307" s="33"/>
      <c r="B307" s="34"/>
      <c r="C307" s="225" t="s">
        <v>447</v>
      </c>
      <c r="D307" s="225" t="s">
        <v>145</v>
      </c>
      <c r="E307" s="226" t="s">
        <v>448</v>
      </c>
      <c r="F307" s="227" t="s">
        <v>449</v>
      </c>
      <c r="G307" s="228" t="s">
        <v>180</v>
      </c>
      <c r="H307" s="229">
        <v>7.5599999999999996</v>
      </c>
      <c r="I307" s="230">
        <v>350</v>
      </c>
      <c r="J307" s="230">
        <f>ROUND(I307*H307,2)</f>
        <v>2646</v>
      </c>
      <c r="K307" s="227" t="s">
        <v>149</v>
      </c>
      <c r="L307" s="39"/>
      <c r="M307" s="231" t="s">
        <v>1</v>
      </c>
      <c r="N307" s="232" t="s">
        <v>37</v>
      </c>
      <c r="O307" s="233">
        <v>1.0700000000000001</v>
      </c>
      <c r="P307" s="233">
        <f>O307*H307</f>
        <v>8.0891999999999999</v>
      </c>
      <c r="Q307" s="233">
        <v>0</v>
      </c>
      <c r="R307" s="233">
        <f>Q307*H307</f>
        <v>0</v>
      </c>
      <c r="S307" s="233">
        <v>0.074999999999999997</v>
      </c>
      <c r="T307" s="234">
        <f>S307*H307</f>
        <v>0.56699999999999995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35" t="s">
        <v>150</v>
      </c>
      <c r="AT307" s="235" t="s">
        <v>145</v>
      </c>
      <c r="AU307" s="235" t="s">
        <v>82</v>
      </c>
      <c r="AY307" s="18" t="s">
        <v>143</v>
      </c>
      <c r="BE307" s="236">
        <f>IF(N307="základní",J307,0)</f>
        <v>2646</v>
      </c>
      <c r="BF307" s="236">
        <f>IF(N307="snížená",J307,0)</f>
        <v>0</v>
      </c>
      <c r="BG307" s="236">
        <f>IF(N307="zákl. přenesená",J307,0)</f>
        <v>0</v>
      </c>
      <c r="BH307" s="236">
        <f>IF(N307="sníž. přenesená",J307,0)</f>
        <v>0</v>
      </c>
      <c r="BI307" s="236">
        <f>IF(N307="nulová",J307,0)</f>
        <v>0</v>
      </c>
      <c r="BJ307" s="18" t="s">
        <v>80</v>
      </c>
      <c r="BK307" s="236">
        <f>ROUND(I307*H307,2)</f>
        <v>2646</v>
      </c>
      <c r="BL307" s="18" t="s">
        <v>150</v>
      </c>
      <c r="BM307" s="235" t="s">
        <v>450</v>
      </c>
    </row>
    <row r="308" s="13" customFormat="1">
      <c r="A308" s="13"/>
      <c r="B308" s="237"/>
      <c r="C308" s="238"/>
      <c r="D308" s="239" t="s">
        <v>152</v>
      </c>
      <c r="E308" s="240" t="s">
        <v>1</v>
      </c>
      <c r="F308" s="241" t="s">
        <v>354</v>
      </c>
      <c r="G308" s="238"/>
      <c r="H308" s="242">
        <v>0.90000000000000002</v>
      </c>
      <c r="I308" s="238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152</v>
      </c>
      <c r="AU308" s="247" t="s">
        <v>82</v>
      </c>
      <c r="AV308" s="13" t="s">
        <v>82</v>
      </c>
      <c r="AW308" s="13" t="s">
        <v>29</v>
      </c>
      <c r="AX308" s="13" t="s">
        <v>72</v>
      </c>
      <c r="AY308" s="247" t="s">
        <v>143</v>
      </c>
    </row>
    <row r="309" s="13" customFormat="1">
      <c r="A309" s="13"/>
      <c r="B309" s="237"/>
      <c r="C309" s="238"/>
      <c r="D309" s="239" t="s">
        <v>152</v>
      </c>
      <c r="E309" s="240" t="s">
        <v>1</v>
      </c>
      <c r="F309" s="241" t="s">
        <v>355</v>
      </c>
      <c r="G309" s="238"/>
      <c r="H309" s="242">
        <v>2.1600000000000001</v>
      </c>
      <c r="I309" s="238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7" t="s">
        <v>152</v>
      </c>
      <c r="AU309" s="247" t="s">
        <v>82</v>
      </c>
      <c r="AV309" s="13" t="s">
        <v>82</v>
      </c>
      <c r="AW309" s="13" t="s">
        <v>29</v>
      </c>
      <c r="AX309" s="13" t="s">
        <v>72</v>
      </c>
      <c r="AY309" s="247" t="s">
        <v>143</v>
      </c>
    </row>
    <row r="310" s="13" customFormat="1">
      <c r="A310" s="13"/>
      <c r="B310" s="237"/>
      <c r="C310" s="238"/>
      <c r="D310" s="239" t="s">
        <v>152</v>
      </c>
      <c r="E310" s="240" t="s">
        <v>1</v>
      </c>
      <c r="F310" s="241" t="s">
        <v>356</v>
      </c>
      <c r="G310" s="238"/>
      <c r="H310" s="242">
        <v>0.35999999999999999</v>
      </c>
      <c r="I310" s="238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152</v>
      </c>
      <c r="AU310" s="247" t="s">
        <v>82</v>
      </c>
      <c r="AV310" s="13" t="s">
        <v>82</v>
      </c>
      <c r="AW310" s="13" t="s">
        <v>29</v>
      </c>
      <c r="AX310" s="13" t="s">
        <v>72</v>
      </c>
      <c r="AY310" s="247" t="s">
        <v>143</v>
      </c>
    </row>
    <row r="311" s="13" customFormat="1">
      <c r="A311" s="13"/>
      <c r="B311" s="237"/>
      <c r="C311" s="238"/>
      <c r="D311" s="239" t="s">
        <v>152</v>
      </c>
      <c r="E311" s="240" t="s">
        <v>1</v>
      </c>
      <c r="F311" s="241" t="s">
        <v>357</v>
      </c>
      <c r="G311" s="238"/>
      <c r="H311" s="242">
        <v>1.0800000000000001</v>
      </c>
      <c r="I311" s="238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152</v>
      </c>
      <c r="AU311" s="247" t="s">
        <v>82</v>
      </c>
      <c r="AV311" s="13" t="s">
        <v>82</v>
      </c>
      <c r="AW311" s="13" t="s">
        <v>29</v>
      </c>
      <c r="AX311" s="13" t="s">
        <v>72</v>
      </c>
      <c r="AY311" s="247" t="s">
        <v>143</v>
      </c>
    </row>
    <row r="312" s="13" customFormat="1">
      <c r="A312" s="13"/>
      <c r="B312" s="237"/>
      <c r="C312" s="238"/>
      <c r="D312" s="239" t="s">
        <v>152</v>
      </c>
      <c r="E312" s="240" t="s">
        <v>1</v>
      </c>
      <c r="F312" s="241" t="s">
        <v>358</v>
      </c>
      <c r="G312" s="238"/>
      <c r="H312" s="242">
        <v>1.0800000000000001</v>
      </c>
      <c r="I312" s="238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7" t="s">
        <v>152</v>
      </c>
      <c r="AU312" s="247" t="s">
        <v>82</v>
      </c>
      <c r="AV312" s="13" t="s">
        <v>82</v>
      </c>
      <c r="AW312" s="13" t="s">
        <v>29</v>
      </c>
      <c r="AX312" s="13" t="s">
        <v>72</v>
      </c>
      <c r="AY312" s="247" t="s">
        <v>143</v>
      </c>
    </row>
    <row r="313" s="13" customFormat="1">
      <c r="A313" s="13"/>
      <c r="B313" s="237"/>
      <c r="C313" s="238"/>
      <c r="D313" s="239" t="s">
        <v>152</v>
      </c>
      <c r="E313" s="240" t="s">
        <v>1</v>
      </c>
      <c r="F313" s="241" t="s">
        <v>357</v>
      </c>
      <c r="G313" s="238"/>
      <c r="H313" s="242">
        <v>1.0800000000000001</v>
      </c>
      <c r="I313" s="238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152</v>
      </c>
      <c r="AU313" s="247" t="s">
        <v>82</v>
      </c>
      <c r="AV313" s="13" t="s">
        <v>82</v>
      </c>
      <c r="AW313" s="13" t="s">
        <v>29</v>
      </c>
      <c r="AX313" s="13" t="s">
        <v>72</v>
      </c>
      <c r="AY313" s="247" t="s">
        <v>143</v>
      </c>
    </row>
    <row r="314" s="13" customFormat="1">
      <c r="A314" s="13"/>
      <c r="B314" s="237"/>
      <c r="C314" s="238"/>
      <c r="D314" s="239" t="s">
        <v>152</v>
      </c>
      <c r="E314" s="240" t="s">
        <v>1</v>
      </c>
      <c r="F314" s="241" t="s">
        <v>354</v>
      </c>
      <c r="G314" s="238"/>
      <c r="H314" s="242">
        <v>0.90000000000000002</v>
      </c>
      <c r="I314" s="238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152</v>
      </c>
      <c r="AU314" s="247" t="s">
        <v>82</v>
      </c>
      <c r="AV314" s="13" t="s">
        <v>82</v>
      </c>
      <c r="AW314" s="13" t="s">
        <v>29</v>
      </c>
      <c r="AX314" s="13" t="s">
        <v>72</v>
      </c>
      <c r="AY314" s="247" t="s">
        <v>143</v>
      </c>
    </row>
    <row r="315" s="14" customFormat="1">
      <c r="A315" s="14"/>
      <c r="B315" s="248"/>
      <c r="C315" s="249"/>
      <c r="D315" s="239" t="s">
        <v>152</v>
      </c>
      <c r="E315" s="250" t="s">
        <v>1</v>
      </c>
      <c r="F315" s="251" t="s">
        <v>155</v>
      </c>
      <c r="G315" s="249"/>
      <c r="H315" s="252">
        <v>7.5599999999999996</v>
      </c>
      <c r="I315" s="249"/>
      <c r="J315" s="249"/>
      <c r="K315" s="249"/>
      <c r="L315" s="253"/>
      <c r="M315" s="254"/>
      <c r="N315" s="255"/>
      <c r="O315" s="255"/>
      <c r="P315" s="255"/>
      <c r="Q315" s="255"/>
      <c r="R315" s="255"/>
      <c r="S315" s="255"/>
      <c r="T315" s="25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7" t="s">
        <v>152</v>
      </c>
      <c r="AU315" s="257" t="s">
        <v>82</v>
      </c>
      <c r="AV315" s="14" t="s">
        <v>150</v>
      </c>
      <c r="AW315" s="14" t="s">
        <v>29</v>
      </c>
      <c r="AX315" s="14" t="s">
        <v>80</v>
      </c>
      <c r="AY315" s="257" t="s">
        <v>143</v>
      </c>
    </row>
    <row r="316" s="2" customFormat="1" ht="24.15" customHeight="1">
      <c r="A316" s="33"/>
      <c r="B316" s="34"/>
      <c r="C316" s="225" t="s">
        <v>451</v>
      </c>
      <c r="D316" s="225" t="s">
        <v>145</v>
      </c>
      <c r="E316" s="226" t="s">
        <v>452</v>
      </c>
      <c r="F316" s="227" t="s">
        <v>453</v>
      </c>
      <c r="G316" s="228" t="s">
        <v>180</v>
      </c>
      <c r="H316" s="229">
        <v>66.635999999999996</v>
      </c>
      <c r="I316" s="230">
        <v>164</v>
      </c>
      <c r="J316" s="230">
        <f>ROUND(I316*H316,2)</f>
        <v>10928.299999999999</v>
      </c>
      <c r="K316" s="227" t="s">
        <v>149</v>
      </c>
      <c r="L316" s="39"/>
      <c r="M316" s="231" t="s">
        <v>1</v>
      </c>
      <c r="N316" s="232" t="s">
        <v>37</v>
      </c>
      <c r="O316" s="233">
        <v>0.503</v>
      </c>
      <c r="P316" s="233">
        <f>O316*H316</f>
        <v>33.517907999999998</v>
      </c>
      <c r="Q316" s="233">
        <v>0</v>
      </c>
      <c r="R316" s="233">
        <f>Q316*H316</f>
        <v>0</v>
      </c>
      <c r="S316" s="233">
        <v>0.053999999999999999</v>
      </c>
      <c r="T316" s="234">
        <f>S316*H316</f>
        <v>3.5983439999999995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235" t="s">
        <v>150</v>
      </c>
      <c r="AT316" s="235" t="s">
        <v>145</v>
      </c>
      <c r="AU316" s="235" t="s">
        <v>82</v>
      </c>
      <c r="AY316" s="18" t="s">
        <v>143</v>
      </c>
      <c r="BE316" s="236">
        <f>IF(N316="základní",J316,0)</f>
        <v>10928.299999999999</v>
      </c>
      <c r="BF316" s="236">
        <f>IF(N316="snížená",J316,0)</f>
        <v>0</v>
      </c>
      <c r="BG316" s="236">
        <f>IF(N316="zákl. přenesená",J316,0)</f>
        <v>0</v>
      </c>
      <c r="BH316" s="236">
        <f>IF(N316="sníž. přenesená",J316,0)</f>
        <v>0</v>
      </c>
      <c r="BI316" s="236">
        <f>IF(N316="nulová",J316,0)</f>
        <v>0</v>
      </c>
      <c r="BJ316" s="18" t="s">
        <v>80</v>
      </c>
      <c r="BK316" s="236">
        <f>ROUND(I316*H316,2)</f>
        <v>10928.299999999999</v>
      </c>
      <c r="BL316" s="18" t="s">
        <v>150</v>
      </c>
      <c r="BM316" s="235" t="s">
        <v>454</v>
      </c>
    </row>
    <row r="317" s="13" customFormat="1">
      <c r="A317" s="13"/>
      <c r="B317" s="237"/>
      <c r="C317" s="238"/>
      <c r="D317" s="239" t="s">
        <v>152</v>
      </c>
      <c r="E317" s="240" t="s">
        <v>1</v>
      </c>
      <c r="F317" s="241" t="s">
        <v>360</v>
      </c>
      <c r="G317" s="238"/>
      <c r="H317" s="242">
        <v>27</v>
      </c>
      <c r="I317" s="238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152</v>
      </c>
      <c r="AU317" s="247" t="s">
        <v>82</v>
      </c>
      <c r="AV317" s="13" t="s">
        <v>82</v>
      </c>
      <c r="AW317" s="13" t="s">
        <v>29</v>
      </c>
      <c r="AX317" s="13" t="s">
        <v>72</v>
      </c>
      <c r="AY317" s="247" t="s">
        <v>143</v>
      </c>
    </row>
    <row r="318" s="13" customFormat="1">
      <c r="A318" s="13"/>
      <c r="B318" s="237"/>
      <c r="C318" s="238"/>
      <c r="D318" s="239" t="s">
        <v>152</v>
      </c>
      <c r="E318" s="240" t="s">
        <v>1</v>
      </c>
      <c r="F318" s="241" t="s">
        <v>361</v>
      </c>
      <c r="G318" s="238"/>
      <c r="H318" s="242">
        <v>10.800000000000001</v>
      </c>
      <c r="I318" s="238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7" t="s">
        <v>152</v>
      </c>
      <c r="AU318" s="247" t="s">
        <v>82</v>
      </c>
      <c r="AV318" s="13" t="s">
        <v>82</v>
      </c>
      <c r="AW318" s="13" t="s">
        <v>29</v>
      </c>
      <c r="AX318" s="13" t="s">
        <v>72</v>
      </c>
      <c r="AY318" s="247" t="s">
        <v>143</v>
      </c>
    </row>
    <row r="319" s="13" customFormat="1">
      <c r="A319" s="13"/>
      <c r="B319" s="237"/>
      <c r="C319" s="238"/>
      <c r="D319" s="239" t="s">
        <v>152</v>
      </c>
      <c r="E319" s="240" t="s">
        <v>1</v>
      </c>
      <c r="F319" s="241" t="s">
        <v>362</v>
      </c>
      <c r="G319" s="238"/>
      <c r="H319" s="242">
        <v>7.2359999999999998</v>
      </c>
      <c r="I319" s="238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7" t="s">
        <v>152</v>
      </c>
      <c r="AU319" s="247" t="s">
        <v>82</v>
      </c>
      <c r="AV319" s="13" t="s">
        <v>82</v>
      </c>
      <c r="AW319" s="13" t="s">
        <v>29</v>
      </c>
      <c r="AX319" s="13" t="s">
        <v>72</v>
      </c>
      <c r="AY319" s="247" t="s">
        <v>143</v>
      </c>
    </row>
    <row r="320" s="13" customFormat="1">
      <c r="A320" s="13"/>
      <c r="B320" s="237"/>
      <c r="C320" s="238"/>
      <c r="D320" s="239" t="s">
        <v>152</v>
      </c>
      <c r="E320" s="240" t="s">
        <v>1</v>
      </c>
      <c r="F320" s="241" t="s">
        <v>363</v>
      </c>
      <c r="G320" s="238"/>
      <c r="H320" s="242">
        <v>21.600000000000001</v>
      </c>
      <c r="I320" s="238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152</v>
      </c>
      <c r="AU320" s="247" t="s">
        <v>82</v>
      </c>
      <c r="AV320" s="13" t="s">
        <v>82</v>
      </c>
      <c r="AW320" s="13" t="s">
        <v>29</v>
      </c>
      <c r="AX320" s="13" t="s">
        <v>72</v>
      </c>
      <c r="AY320" s="247" t="s">
        <v>143</v>
      </c>
    </row>
    <row r="321" s="14" customFormat="1">
      <c r="A321" s="14"/>
      <c r="B321" s="248"/>
      <c r="C321" s="249"/>
      <c r="D321" s="239" t="s">
        <v>152</v>
      </c>
      <c r="E321" s="250" t="s">
        <v>1</v>
      </c>
      <c r="F321" s="251" t="s">
        <v>155</v>
      </c>
      <c r="G321" s="249"/>
      <c r="H321" s="252">
        <v>66.635999999999996</v>
      </c>
      <c r="I321" s="249"/>
      <c r="J321" s="249"/>
      <c r="K321" s="249"/>
      <c r="L321" s="253"/>
      <c r="M321" s="254"/>
      <c r="N321" s="255"/>
      <c r="O321" s="255"/>
      <c r="P321" s="255"/>
      <c r="Q321" s="255"/>
      <c r="R321" s="255"/>
      <c r="S321" s="255"/>
      <c r="T321" s="25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7" t="s">
        <v>152</v>
      </c>
      <c r="AU321" s="257" t="s">
        <v>82</v>
      </c>
      <c r="AV321" s="14" t="s">
        <v>150</v>
      </c>
      <c r="AW321" s="14" t="s">
        <v>29</v>
      </c>
      <c r="AX321" s="14" t="s">
        <v>80</v>
      </c>
      <c r="AY321" s="257" t="s">
        <v>143</v>
      </c>
    </row>
    <row r="322" s="2" customFormat="1" ht="14.4" customHeight="1">
      <c r="A322" s="33"/>
      <c r="B322" s="34"/>
      <c r="C322" s="225" t="s">
        <v>455</v>
      </c>
      <c r="D322" s="225" t="s">
        <v>145</v>
      </c>
      <c r="E322" s="226" t="s">
        <v>456</v>
      </c>
      <c r="F322" s="227" t="s">
        <v>457</v>
      </c>
      <c r="G322" s="228" t="s">
        <v>180</v>
      </c>
      <c r="H322" s="229">
        <v>1.6000000000000001</v>
      </c>
      <c r="I322" s="230">
        <v>307</v>
      </c>
      <c r="J322" s="230">
        <f>ROUND(I322*H322,2)</f>
        <v>491.19999999999999</v>
      </c>
      <c r="K322" s="227" t="s">
        <v>149</v>
      </c>
      <c r="L322" s="39"/>
      <c r="M322" s="231" t="s">
        <v>1</v>
      </c>
      <c r="N322" s="232" t="s">
        <v>37</v>
      </c>
      <c r="O322" s="233">
        <v>0.93899999999999995</v>
      </c>
      <c r="P322" s="233">
        <f>O322*H322</f>
        <v>1.5024</v>
      </c>
      <c r="Q322" s="233">
        <v>0</v>
      </c>
      <c r="R322" s="233">
        <f>Q322*H322</f>
        <v>0</v>
      </c>
      <c r="S322" s="233">
        <v>0.075999999999999998</v>
      </c>
      <c r="T322" s="234">
        <f>S322*H322</f>
        <v>0.1216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235" t="s">
        <v>150</v>
      </c>
      <c r="AT322" s="235" t="s">
        <v>145</v>
      </c>
      <c r="AU322" s="235" t="s">
        <v>82</v>
      </c>
      <c r="AY322" s="18" t="s">
        <v>143</v>
      </c>
      <c r="BE322" s="236">
        <f>IF(N322="základní",J322,0)</f>
        <v>491.19999999999999</v>
      </c>
      <c r="BF322" s="236">
        <f>IF(N322="snížená",J322,0)</f>
        <v>0</v>
      </c>
      <c r="BG322" s="236">
        <f>IF(N322="zákl. přenesená",J322,0)</f>
        <v>0</v>
      </c>
      <c r="BH322" s="236">
        <f>IF(N322="sníž. přenesená",J322,0)</f>
        <v>0</v>
      </c>
      <c r="BI322" s="236">
        <f>IF(N322="nulová",J322,0)</f>
        <v>0</v>
      </c>
      <c r="BJ322" s="18" t="s">
        <v>80</v>
      </c>
      <c r="BK322" s="236">
        <f>ROUND(I322*H322,2)</f>
        <v>491.19999999999999</v>
      </c>
      <c r="BL322" s="18" t="s">
        <v>150</v>
      </c>
      <c r="BM322" s="235" t="s">
        <v>458</v>
      </c>
    </row>
    <row r="323" s="13" customFormat="1">
      <c r="A323" s="13"/>
      <c r="B323" s="237"/>
      <c r="C323" s="238"/>
      <c r="D323" s="239" t="s">
        <v>152</v>
      </c>
      <c r="E323" s="240" t="s">
        <v>1</v>
      </c>
      <c r="F323" s="241" t="s">
        <v>366</v>
      </c>
      <c r="G323" s="238"/>
      <c r="H323" s="242">
        <v>1.6000000000000001</v>
      </c>
      <c r="I323" s="238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152</v>
      </c>
      <c r="AU323" s="247" t="s">
        <v>82</v>
      </c>
      <c r="AV323" s="13" t="s">
        <v>82</v>
      </c>
      <c r="AW323" s="13" t="s">
        <v>29</v>
      </c>
      <c r="AX323" s="13" t="s">
        <v>80</v>
      </c>
      <c r="AY323" s="247" t="s">
        <v>143</v>
      </c>
    </row>
    <row r="324" s="2" customFormat="1" ht="14.4" customHeight="1">
      <c r="A324" s="33"/>
      <c r="B324" s="34"/>
      <c r="C324" s="225" t="s">
        <v>459</v>
      </c>
      <c r="D324" s="225" t="s">
        <v>145</v>
      </c>
      <c r="E324" s="226" t="s">
        <v>460</v>
      </c>
      <c r="F324" s="227" t="s">
        <v>461</v>
      </c>
      <c r="G324" s="228" t="s">
        <v>180</v>
      </c>
      <c r="H324" s="229">
        <v>4.9349999999999996</v>
      </c>
      <c r="I324" s="230">
        <v>235</v>
      </c>
      <c r="J324" s="230">
        <f>ROUND(I324*H324,2)</f>
        <v>1159.73</v>
      </c>
      <c r="K324" s="227" t="s">
        <v>149</v>
      </c>
      <c r="L324" s="39"/>
      <c r="M324" s="231" t="s">
        <v>1</v>
      </c>
      <c r="N324" s="232" t="s">
        <v>37</v>
      </c>
      <c r="O324" s="233">
        <v>0.71799999999999997</v>
      </c>
      <c r="P324" s="233">
        <f>O324*H324</f>
        <v>3.5433299999999996</v>
      </c>
      <c r="Q324" s="233">
        <v>0</v>
      </c>
      <c r="R324" s="233">
        <f>Q324*H324</f>
        <v>0</v>
      </c>
      <c r="S324" s="233">
        <v>0.063</v>
      </c>
      <c r="T324" s="234">
        <f>S324*H324</f>
        <v>0.31090499999999999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35" t="s">
        <v>150</v>
      </c>
      <c r="AT324" s="235" t="s">
        <v>145</v>
      </c>
      <c r="AU324" s="235" t="s">
        <v>82</v>
      </c>
      <c r="AY324" s="18" t="s">
        <v>143</v>
      </c>
      <c r="BE324" s="236">
        <f>IF(N324="základní",J324,0)</f>
        <v>1159.73</v>
      </c>
      <c r="BF324" s="236">
        <f>IF(N324="snížená",J324,0)</f>
        <v>0</v>
      </c>
      <c r="BG324" s="236">
        <f>IF(N324="zákl. přenesená",J324,0)</f>
        <v>0</v>
      </c>
      <c r="BH324" s="236">
        <f>IF(N324="sníž. přenesená",J324,0)</f>
        <v>0</v>
      </c>
      <c r="BI324" s="236">
        <f>IF(N324="nulová",J324,0)</f>
        <v>0</v>
      </c>
      <c r="BJ324" s="18" t="s">
        <v>80</v>
      </c>
      <c r="BK324" s="236">
        <f>ROUND(I324*H324,2)</f>
        <v>1159.73</v>
      </c>
      <c r="BL324" s="18" t="s">
        <v>150</v>
      </c>
      <c r="BM324" s="235" t="s">
        <v>462</v>
      </c>
    </row>
    <row r="325" s="13" customFormat="1">
      <c r="A325" s="13"/>
      <c r="B325" s="237"/>
      <c r="C325" s="238"/>
      <c r="D325" s="239" t="s">
        <v>152</v>
      </c>
      <c r="E325" s="240" t="s">
        <v>1</v>
      </c>
      <c r="F325" s="241" t="s">
        <v>463</v>
      </c>
      <c r="G325" s="238"/>
      <c r="H325" s="242">
        <v>4.9349999999999996</v>
      </c>
      <c r="I325" s="238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7" t="s">
        <v>152</v>
      </c>
      <c r="AU325" s="247" t="s">
        <v>82</v>
      </c>
      <c r="AV325" s="13" t="s">
        <v>82</v>
      </c>
      <c r="AW325" s="13" t="s">
        <v>29</v>
      </c>
      <c r="AX325" s="13" t="s">
        <v>80</v>
      </c>
      <c r="AY325" s="247" t="s">
        <v>143</v>
      </c>
    </row>
    <row r="326" s="2" customFormat="1" ht="24.15" customHeight="1">
      <c r="A326" s="33"/>
      <c r="B326" s="34"/>
      <c r="C326" s="225" t="s">
        <v>464</v>
      </c>
      <c r="D326" s="225" t="s">
        <v>145</v>
      </c>
      <c r="E326" s="226" t="s">
        <v>465</v>
      </c>
      <c r="F326" s="227" t="s">
        <v>466</v>
      </c>
      <c r="G326" s="228" t="s">
        <v>185</v>
      </c>
      <c r="H326" s="229">
        <v>2</v>
      </c>
      <c r="I326" s="230">
        <v>122</v>
      </c>
      <c r="J326" s="230">
        <f>ROUND(I326*H326,2)</f>
        <v>244</v>
      </c>
      <c r="K326" s="227" t="s">
        <v>149</v>
      </c>
      <c r="L326" s="39"/>
      <c r="M326" s="231" t="s">
        <v>1</v>
      </c>
      <c r="N326" s="232" t="s">
        <v>37</v>
      </c>
      <c r="O326" s="233">
        <v>0.372</v>
      </c>
      <c r="P326" s="233">
        <f>O326*H326</f>
        <v>0.74399999999999999</v>
      </c>
      <c r="Q326" s="233">
        <v>0</v>
      </c>
      <c r="R326" s="233">
        <f>Q326*H326</f>
        <v>0</v>
      </c>
      <c r="S326" s="233">
        <v>0.0030000000000000001</v>
      </c>
      <c r="T326" s="234">
        <f>S326*H326</f>
        <v>0.0060000000000000001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35" t="s">
        <v>150</v>
      </c>
      <c r="AT326" s="235" t="s">
        <v>145</v>
      </c>
      <c r="AU326" s="235" t="s">
        <v>82</v>
      </c>
      <c r="AY326" s="18" t="s">
        <v>143</v>
      </c>
      <c r="BE326" s="236">
        <f>IF(N326="základní",J326,0)</f>
        <v>244</v>
      </c>
      <c r="BF326" s="236">
        <f>IF(N326="snížená",J326,0)</f>
        <v>0</v>
      </c>
      <c r="BG326" s="236">
        <f>IF(N326="zákl. přenesená",J326,0)</f>
        <v>0</v>
      </c>
      <c r="BH326" s="236">
        <f>IF(N326="sníž. přenesená",J326,0)</f>
        <v>0</v>
      </c>
      <c r="BI326" s="236">
        <f>IF(N326="nulová",J326,0)</f>
        <v>0</v>
      </c>
      <c r="BJ326" s="18" t="s">
        <v>80</v>
      </c>
      <c r="BK326" s="236">
        <f>ROUND(I326*H326,2)</f>
        <v>244</v>
      </c>
      <c r="BL326" s="18" t="s">
        <v>150</v>
      </c>
      <c r="BM326" s="235" t="s">
        <v>467</v>
      </c>
    </row>
    <row r="327" s="2" customFormat="1" ht="24.15" customHeight="1">
      <c r="A327" s="33"/>
      <c r="B327" s="34"/>
      <c r="C327" s="225" t="s">
        <v>468</v>
      </c>
      <c r="D327" s="225" t="s">
        <v>145</v>
      </c>
      <c r="E327" s="226" t="s">
        <v>469</v>
      </c>
      <c r="F327" s="227" t="s">
        <v>470</v>
      </c>
      <c r="G327" s="228" t="s">
        <v>381</v>
      </c>
      <c r="H327" s="229">
        <v>18</v>
      </c>
      <c r="I327" s="230">
        <v>476</v>
      </c>
      <c r="J327" s="230">
        <f>ROUND(I327*H327,2)</f>
        <v>8568</v>
      </c>
      <c r="K327" s="227" t="s">
        <v>149</v>
      </c>
      <c r="L327" s="39"/>
      <c r="M327" s="231" t="s">
        <v>1</v>
      </c>
      <c r="N327" s="232" t="s">
        <v>37</v>
      </c>
      <c r="O327" s="233">
        <v>1.458</v>
      </c>
      <c r="P327" s="233">
        <f>O327*H327</f>
        <v>26.244</v>
      </c>
      <c r="Q327" s="233">
        <v>0</v>
      </c>
      <c r="R327" s="233">
        <f>Q327*H327</f>
        <v>0</v>
      </c>
      <c r="S327" s="233">
        <v>0.019</v>
      </c>
      <c r="T327" s="234">
        <f>S327*H327</f>
        <v>0.34199999999999997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35" t="s">
        <v>150</v>
      </c>
      <c r="AT327" s="235" t="s">
        <v>145</v>
      </c>
      <c r="AU327" s="235" t="s">
        <v>82</v>
      </c>
      <c r="AY327" s="18" t="s">
        <v>143</v>
      </c>
      <c r="BE327" s="236">
        <f>IF(N327="základní",J327,0)</f>
        <v>8568</v>
      </c>
      <c r="BF327" s="236">
        <f>IF(N327="snížená",J327,0)</f>
        <v>0</v>
      </c>
      <c r="BG327" s="236">
        <f>IF(N327="zákl. přenesená",J327,0)</f>
        <v>0</v>
      </c>
      <c r="BH327" s="236">
        <f>IF(N327="sníž. přenesená",J327,0)</f>
        <v>0</v>
      </c>
      <c r="BI327" s="236">
        <f>IF(N327="nulová",J327,0)</f>
        <v>0</v>
      </c>
      <c r="BJ327" s="18" t="s">
        <v>80</v>
      </c>
      <c r="BK327" s="236">
        <f>ROUND(I327*H327,2)</f>
        <v>8568</v>
      </c>
      <c r="BL327" s="18" t="s">
        <v>150</v>
      </c>
      <c r="BM327" s="235" t="s">
        <v>471</v>
      </c>
    </row>
    <row r="328" s="13" customFormat="1">
      <c r="A328" s="13"/>
      <c r="B328" s="237"/>
      <c r="C328" s="238"/>
      <c r="D328" s="239" t="s">
        <v>152</v>
      </c>
      <c r="E328" s="240" t="s">
        <v>1</v>
      </c>
      <c r="F328" s="241" t="s">
        <v>472</v>
      </c>
      <c r="G328" s="238"/>
      <c r="H328" s="242">
        <v>18</v>
      </c>
      <c r="I328" s="238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152</v>
      </c>
      <c r="AU328" s="247" t="s">
        <v>82</v>
      </c>
      <c r="AV328" s="13" t="s">
        <v>82</v>
      </c>
      <c r="AW328" s="13" t="s">
        <v>29</v>
      </c>
      <c r="AX328" s="13" t="s">
        <v>80</v>
      </c>
      <c r="AY328" s="247" t="s">
        <v>143</v>
      </c>
    </row>
    <row r="329" s="2" customFormat="1" ht="24.15" customHeight="1">
      <c r="A329" s="33"/>
      <c r="B329" s="34"/>
      <c r="C329" s="225" t="s">
        <v>316</v>
      </c>
      <c r="D329" s="225" t="s">
        <v>145</v>
      </c>
      <c r="E329" s="226" t="s">
        <v>473</v>
      </c>
      <c r="F329" s="227" t="s">
        <v>474</v>
      </c>
      <c r="G329" s="228" t="s">
        <v>381</v>
      </c>
      <c r="H329" s="229">
        <v>2</v>
      </c>
      <c r="I329" s="230">
        <v>234</v>
      </c>
      <c r="J329" s="230">
        <f>ROUND(I329*H329,2)</f>
        <v>468</v>
      </c>
      <c r="K329" s="227" t="s">
        <v>149</v>
      </c>
      <c r="L329" s="39"/>
      <c r="M329" s="231" t="s">
        <v>1</v>
      </c>
      <c r="N329" s="232" t="s">
        <v>37</v>
      </c>
      <c r="O329" s="233">
        <v>0.71499999999999997</v>
      </c>
      <c r="P329" s="233">
        <f>O329*H329</f>
        <v>1.4299999999999999</v>
      </c>
      <c r="Q329" s="233">
        <v>0</v>
      </c>
      <c r="R329" s="233">
        <f>Q329*H329</f>
        <v>0</v>
      </c>
      <c r="S329" s="233">
        <v>0.042000000000000003</v>
      </c>
      <c r="T329" s="234">
        <f>S329*H329</f>
        <v>0.084000000000000005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235" t="s">
        <v>150</v>
      </c>
      <c r="AT329" s="235" t="s">
        <v>145</v>
      </c>
      <c r="AU329" s="235" t="s">
        <v>82</v>
      </c>
      <c r="AY329" s="18" t="s">
        <v>143</v>
      </c>
      <c r="BE329" s="236">
        <f>IF(N329="základní",J329,0)</f>
        <v>468</v>
      </c>
      <c r="BF329" s="236">
        <f>IF(N329="snížená",J329,0)</f>
        <v>0</v>
      </c>
      <c r="BG329" s="236">
        <f>IF(N329="zákl. přenesená",J329,0)</f>
        <v>0</v>
      </c>
      <c r="BH329" s="236">
        <f>IF(N329="sníž. přenesená",J329,0)</f>
        <v>0</v>
      </c>
      <c r="BI329" s="236">
        <f>IF(N329="nulová",J329,0)</f>
        <v>0</v>
      </c>
      <c r="BJ329" s="18" t="s">
        <v>80</v>
      </c>
      <c r="BK329" s="236">
        <f>ROUND(I329*H329,2)</f>
        <v>468</v>
      </c>
      <c r="BL329" s="18" t="s">
        <v>150</v>
      </c>
      <c r="BM329" s="235" t="s">
        <v>475</v>
      </c>
    </row>
    <row r="330" s="2" customFormat="1" ht="24.15" customHeight="1">
      <c r="A330" s="33"/>
      <c r="B330" s="34"/>
      <c r="C330" s="225" t="s">
        <v>476</v>
      </c>
      <c r="D330" s="225" t="s">
        <v>145</v>
      </c>
      <c r="E330" s="226" t="s">
        <v>477</v>
      </c>
      <c r="F330" s="227" t="s">
        <v>478</v>
      </c>
      <c r="G330" s="228" t="s">
        <v>180</v>
      </c>
      <c r="H330" s="229">
        <v>650</v>
      </c>
      <c r="I330" s="230">
        <v>32.700000000000003</v>
      </c>
      <c r="J330" s="230">
        <f>ROUND(I330*H330,2)</f>
        <v>21255</v>
      </c>
      <c r="K330" s="227" t="s">
        <v>149</v>
      </c>
      <c r="L330" s="39"/>
      <c r="M330" s="231" t="s">
        <v>1</v>
      </c>
      <c r="N330" s="232" t="s">
        <v>37</v>
      </c>
      <c r="O330" s="233">
        <v>0.10000000000000001</v>
      </c>
      <c r="P330" s="233">
        <f>O330*H330</f>
        <v>65</v>
      </c>
      <c r="Q330" s="233">
        <v>0</v>
      </c>
      <c r="R330" s="233">
        <f>Q330*H330</f>
        <v>0</v>
      </c>
      <c r="S330" s="233">
        <v>0.01</v>
      </c>
      <c r="T330" s="234">
        <f>S330*H330</f>
        <v>6.5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35" t="s">
        <v>150</v>
      </c>
      <c r="AT330" s="235" t="s">
        <v>145</v>
      </c>
      <c r="AU330" s="235" t="s">
        <v>82</v>
      </c>
      <c r="AY330" s="18" t="s">
        <v>143</v>
      </c>
      <c r="BE330" s="236">
        <f>IF(N330="základní",J330,0)</f>
        <v>21255</v>
      </c>
      <c r="BF330" s="236">
        <f>IF(N330="snížená",J330,0)</f>
        <v>0</v>
      </c>
      <c r="BG330" s="236">
        <f>IF(N330="zákl. přenesená",J330,0)</f>
        <v>0</v>
      </c>
      <c r="BH330" s="236">
        <f>IF(N330="sníž. přenesená",J330,0)</f>
        <v>0</v>
      </c>
      <c r="BI330" s="236">
        <f>IF(N330="nulová",J330,0)</f>
        <v>0</v>
      </c>
      <c r="BJ330" s="18" t="s">
        <v>80</v>
      </c>
      <c r="BK330" s="236">
        <f>ROUND(I330*H330,2)</f>
        <v>21255</v>
      </c>
      <c r="BL330" s="18" t="s">
        <v>150</v>
      </c>
      <c r="BM330" s="235" t="s">
        <v>479</v>
      </c>
    </row>
    <row r="331" s="2" customFormat="1" ht="24.15" customHeight="1">
      <c r="A331" s="33"/>
      <c r="B331" s="34"/>
      <c r="C331" s="225" t="s">
        <v>480</v>
      </c>
      <c r="D331" s="225" t="s">
        <v>145</v>
      </c>
      <c r="E331" s="226" t="s">
        <v>481</v>
      </c>
      <c r="F331" s="227" t="s">
        <v>482</v>
      </c>
      <c r="G331" s="228" t="s">
        <v>180</v>
      </c>
      <c r="H331" s="229">
        <v>2660</v>
      </c>
      <c r="I331" s="230">
        <v>42.5</v>
      </c>
      <c r="J331" s="230">
        <f>ROUND(I331*H331,2)</f>
        <v>113050</v>
      </c>
      <c r="K331" s="227" t="s">
        <v>149</v>
      </c>
      <c r="L331" s="39"/>
      <c r="M331" s="231" t="s">
        <v>1</v>
      </c>
      <c r="N331" s="232" t="s">
        <v>37</v>
      </c>
      <c r="O331" s="233">
        <v>0.13</v>
      </c>
      <c r="P331" s="233">
        <f>O331*H331</f>
        <v>345.80000000000001</v>
      </c>
      <c r="Q331" s="233">
        <v>0</v>
      </c>
      <c r="R331" s="233">
        <f>Q331*H331</f>
        <v>0</v>
      </c>
      <c r="S331" s="233">
        <v>0.02</v>
      </c>
      <c r="T331" s="234">
        <f>S331*H331</f>
        <v>53.200000000000003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35" t="s">
        <v>150</v>
      </c>
      <c r="AT331" s="235" t="s">
        <v>145</v>
      </c>
      <c r="AU331" s="235" t="s">
        <v>82</v>
      </c>
      <c r="AY331" s="18" t="s">
        <v>143</v>
      </c>
      <c r="BE331" s="236">
        <f>IF(N331="základní",J331,0)</f>
        <v>113050</v>
      </c>
      <c r="BF331" s="236">
        <f>IF(N331="snížená",J331,0)</f>
        <v>0</v>
      </c>
      <c r="BG331" s="236">
        <f>IF(N331="zákl. přenesená",J331,0)</f>
        <v>0</v>
      </c>
      <c r="BH331" s="236">
        <f>IF(N331="sníž. přenesená",J331,0)</f>
        <v>0</v>
      </c>
      <c r="BI331" s="236">
        <f>IF(N331="nulová",J331,0)</f>
        <v>0</v>
      </c>
      <c r="BJ331" s="18" t="s">
        <v>80</v>
      </c>
      <c r="BK331" s="236">
        <f>ROUND(I331*H331,2)</f>
        <v>113050</v>
      </c>
      <c r="BL331" s="18" t="s">
        <v>150</v>
      </c>
      <c r="BM331" s="235" t="s">
        <v>483</v>
      </c>
    </row>
    <row r="332" s="13" customFormat="1">
      <c r="A332" s="13"/>
      <c r="B332" s="237"/>
      <c r="C332" s="238"/>
      <c r="D332" s="239" t="s">
        <v>152</v>
      </c>
      <c r="E332" s="240" t="s">
        <v>1</v>
      </c>
      <c r="F332" s="241" t="s">
        <v>484</v>
      </c>
      <c r="G332" s="238"/>
      <c r="H332" s="242">
        <v>2660</v>
      </c>
      <c r="I332" s="238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152</v>
      </c>
      <c r="AU332" s="247" t="s">
        <v>82</v>
      </c>
      <c r="AV332" s="13" t="s">
        <v>82</v>
      </c>
      <c r="AW332" s="13" t="s">
        <v>29</v>
      </c>
      <c r="AX332" s="13" t="s">
        <v>80</v>
      </c>
      <c r="AY332" s="247" t="s">
        <v>143</v>
      </c>
    </row>
    <row r="333" s="2" customFormat="1" ht="37.8" customHeight="1">
      <c r="A333" s="33"/>
      <c r="B333" s="34"/>
      <c r="C333" s="225" t="s">
        <v>485</v>
      </c>
      <c r="D333" s="225" t="s">
        <v>145</v>
      </c>
      <c r="E333" s="226" t="s">
        <v>486</v>
      </c>
      <c r="F333" s="227" t="s">
        <v>487</v>
      </c>
      <c r="G333" s="228" t="s">
        <v>180</v>
      </c>
      <c r="H333" s="229">
        <v>60</v>
      </c>
      <c r="I333" s="230">
        <v>71.900000000000006</v>
      </c>
      <c r="J333" s="230">
        <f>ROUND(I333*H333,2)</f>
        <v>4314</v>
      </c>
      <c r="K333" s="227" t="s">
        <v>149</v>
      </c>
      <c r="L333" s="39"/>
      <c r="M333" s="231" t="s">
        <v>1</v>
      </c>
      <c r="N333" s="232" t="s">
        <v>37</v>
      </c>
      <c r="O333" s="233">
        <v>0.22</v>
      </c>
      <c r="P333" s="233">
        <f>O333*H333</f>
        <v>13.199999999999999</v>
      </c>
      <c r="Q333" s="233">
        <v>0</v>
      </c>
      <c r="R333" s="233">
        <f>Q333*H333</f>
        <v>0</v>
      </c>
      <c r="S333" s="233">
        <v>0.058999999999999997</v>
      </c>
      <c r="T333" s="234">
        <f>S333*H333</f>
        <v>3.54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235" t="s">
        <v>150</v>
      </c>
      <c r="AT333" s="235" t="s">
        <v>145</v>
      </c>
      <c r="AU333" s="235" t="s">
        <v>82</v>
      </c>
      <c r="AY333" s="18" t="s">
        <v>143</v>
      </c>
      <c r="BE333" s="236">
        <f>IF(N333="základní",J333,0)</f>
        <v>4314</v>
      </c>
      <c r="BF333" s="236">
        <f>IF(N333="snížená",J333,0)</f>
        <v>0</v>
      </c>
      <c r="BG333" s="236">
        <f>IF(N333="zákl. přenesená",J333,0)</f>
        <v>0</v>
      </c>
      <c r="BH333" s="236">
        <f>IF(N333="sníž. přenesená",J333,0)</f>
        <v>0</v>
      </c>
      <c r="BI333" s="236">
        <f>IF(N333="nulová",J333,0)</f>
        <v>0</v>
      </c>
      <c r="BJ333" s="18" t="s">
        <v>80</v>
      </c>
      <c r="BK333" s="236">
        <f>ROUND(I333*H333,2)</f>
        <v>4314</v>
      </c>
      <c r="BL333" s="18" t="s">
        <v>150</v>
      </c>
      <c r="BM333" s="235" t="s">
        <v>488</v>
      </c>
    </row>
    <row r="334" s="16" customFormat="1">
      <c r="A334" s="16"/>
      <c r="B334" s="277"/>
      <c r="C334" s="278"/>
      <c r="D334" s="239" t="s">
        <v>152</v>
      </c>
      <c r="E334" s="279" t="s">
        <v>1</v>
      </c>
      <c r="F334" s="280" t="s">
        <v>489</v>
      </c>
      <c r="G334" s="278"/>
      <c r="H334" s="279" t="s">
        <v>1</v>
      </c>
      <c r="I334" s="278"/>
      <c r="J334" s="278"/>
      <c r="K334" s="278"/>
      <c r="L334" s="281"/>
      <c r="M334" s="282"/>
      <c r="N334" s="283"/>
      <c r="O334" s="283"/>
      <c r="P334" s="283"/>
      <c r="Q334" s="283"/>
      <c r="R334" s="283"/>
      <c r="S334" s="283"/>
      <c r="T334" s="284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85" t="s">
        <v>152</v>
      </c>
      <c r="AU334" s="285" t="s">
        <v>82</v>
      </c>
      <c r="AV334" s="16" t="s">
        <v>80</v>
      </c>
      <c r="AW334" s="16" t="s">
        <v>29</v>
      </c>
      <c r="AX334" s="16" t="s">
        <v>72</v>
      </c>
      <c r="AY334" s="285" t="s">
        <v>143</v>
      </c>
    </row>
    <row r="335" s="13" customFormat="1">
      <c r="A335" s="13"/>
      <c r="B335" s="237"/>
      <c r="C335" s="238"/>
      <c r="D335" s="239" t="s">
        <v>152</v>
      </c>
      <c r="E335" s="240" t="s">
        <v>1</v>
      </c>
      <c r="F335" s="241" t="s">
        <v>316</v>
      </c>
      <c r="G335" s="238"/>
      <c r="H335" s="242">
        <v>60</v>
      </c>
      <c r="I335" s="238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152</v>
      </c>
      <c r="AU335" s="247" t="s">
        <v>82</v>
      </c>
      <c r="AV335" s="13" t="s">
        <v>82</v>
      </c>
      <c r="AW335" s="13" t="s">
        <v>29</v>
      </c>
      <c r="AX335" s="13" t="s">
        <v>72</v>
      </c>
      <c r="AY335" s="247" t="s">
        <v>143</v>
      </c>
    </row>
    <row r="336" s="14" customFormat="1">
      <c r="A336" s="14"/>
      <c r="B336" s="248"/>
      <c r="C336" s="249"/>
      <c r="D336" s="239" t="s">
        <v>152</v>
      </c>
      <c r="E336" s="250" t="s">
        <v>1</v>
      </c>
      <c r="F336" s="251" t="s">
        <v>155</v>
      </c>
      <c r="G336" s="249"/>
      <c r="H336" s="252">
        <v>60</v>
      </c>
      <c r="I336" s="249"/>
      <c r="J336" s="249"/>
      <c r="K336" s="249"/>
      <c r="L336" s="253"/>
      <c r="M336" s="254"/>
      <c r="N336" s="255"/>
      <c r="O336" s="255"/>
      <c r="P336" s="255"/>
      <c r="Q336" s="255"/>
      <c r="R336" s="255"/>
      <c r="S336" s="255"/>
      <c r="T336" s="25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7" t="s">
        <v>152</v>
      </c>
      <c r="AU336" s="257" t="s">
        <v>82</v>
      </c>
      <c r="AV336" s="14" t="s">
        <v>150</v>
      </c>
      <c r="AW336" s="14" t="s">
        <v>29</v>
      </c>
      <c r="AX336" s="14" t="s">
        <v>80</v>
      </c>
      <c r="AY336" s="257" t="s">
        <v>143</v>
      </c>
    </row>
    <row r="337" s="2" customFormat="1" ht="24.15" customHeight="1">
      <c r="A337" s="33"/>
      <c r="B337" s="34"/>
      <c r="C337" s="225" t="s">
        <v>490</v>
      </c>
      <c r="D337" s="225" t="s">
        <v>145</v>
      </c>
      <c r="E337" s="226" t="s">
        <v>491</v>
      </c>
      <c r="F337" s="227" t="s">
        <v>492</v>
      </c>
      <c r="G337" s="228" t="s">
        <v>180</v>
      </c>
      <c r="H337" s="229">
        <v>130</v>
      </c>
      <c r="I337" s="230">
        <v>127</v>
      </c>
      <c r="J337" s="230">
        <f>ROUND(I337*H337,2)</f>
        <v>16510</v>
      </c>
      <c r="K337" s="227" t="s">
        <v>149</v>
      </c>
      <c r="L337" s="39"/>
      <c r="M337" s="231" t="s">
        <v>1</v>
      </c>
      <c r="N337" s="232" t="s">
        <v>37</v>
      </c>
      <c r="O337" s="233">
        <v>0.39000000000000001</v>
      </c>
      <c r="P337" s="233">
        <f>O337*H337</f>
        <v>50.700000000000003</v>
      </c>
      <c r="Q337" s="233">
        <v>0</v>
      </c>
      <c r="R337" s="233">
        <f>Q337*H337</f>
        <v>0</v>
      </c>
      <c r="S337" s="233">
        <v>0.088999999999999996</v>
      </c>
      <c r="T337" s="234">
        <f>S337*H337</f>
        <v>11.57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35" t="s">
        <v>150</v>
      </c>
      <c r="AT337" s="235" t="s">
        <v>145</v>
      </c>
      <c r="AU337" s="235" t="s">
        <v>82</v>
      </c>
      <c r="AY337" s="18" t="s">
        <v>143</v>
      </c>
      <c r="BE337" s="236">
        <f>IF(N337="základní",J337,0)</f>
        <v>16510</v>
      </c>
      <c r="BF337" s="236">
        <f>IF(N337="snížená",J337,0)</f>
        <v>0</v>
      </c>
      <c r="BG337" s="236">
        <f>IF(N337="zákl. přenesená",J337,0)</f>
        <v>0</v>
      </c>
      <c r="BH337" s="236">
        <f>IF(N337="sníž. přenesená",J337,0)</f>
        <v>0</v>
      </c>
      <c r="BI337" s="236">
        <f>IF(N337="nulová",J337,0)</f>
        <v>0</v>
      </c>
      <c r="BJ337" s="18" t="s">
        <v>80</v>
      </c>
      <c r="BK337" s="236">
        <f>ROUND(I337*H337,2)</f>
        <v>16510</v>
      </c>
      <c r="BL337" s="18" t="s">
        <v>150</v>
      </c>
      <c r="BM337" s="235" t="s">
        <v>493</v>
      </c>
    </row>
    <row r="338" s="12" customFormat="1" ht="22.8" customHeight="1">
      <c r="A338" s="12"/>
      <c r="B338" s="210"/>
      <c r="C338" s="211"/>
      <c r="D338" s="212" t="s">
        <v>71</v>
      </c>
      <c r="E338" s="223" t="s">
        <v>494</v>
      </c>
      <c r="F338" s="223" t="s">
        <v>495</v>
      </c>
      <c r="G338" s="211"/>
      <c r="H338" s="211"/>
      <c r="I338" s="211"/>
      <c r="J338" s="224">
        <f>BK338</f>
        <v>501846.65999999997</v>
      </c>
      <c r="K338" s="211"/>
      <c r="L338" s="215"/>
      <c r="M338" s="216"/>
      <c r="N338" s="217"/>
      <c r="O338" s="217"/>
      <c r="P338" s="218">
        <f>P339</f>
        <v>1536.7105799999999</v>
      </c>
      <c r="Q338" s="217"/>
      <c r="R338" s="218">
        <f>R339</f>
        <v>0</v>
      </c>
      <c r="S338" s="217"/>
      <c r="T338" s="219">
        <f>T339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20" t="s">
        <v>80</v>
      </c>
      <c r="AT338" s="221" t="s">
        <v>71</v>
      </c>
      <c r="AU338" s="221" t="s">
        <v>80</v>
      </c>
      <c r="AY338" s="220" t="s">
        <v>143</v>
      </c>
      <c r="BK338" s="222">
        <f>BK339</f>
        <v>501846.65999999997</v>
      </c>
    </row>
    <row r="339" s="2" customFormat="1" ht="14.4" customHeight="1">
      <c r="A339" s="33"/>
      <c r="B339" s="34"/>
      <c r="C339" s="225" t="s">
        <v>496</v>
      </c>
      <c r="D339" s="225" t="s">
        <v>145</v>
      </c>
      <c r="E339" s="226" t="s">
        <v>497</v>
      </c>
      <c r="F339" s="227" t="s">
        <v>498</v>
      </c>
      <c r="G339" s="228" t="s">
        <v>162</v>
      </c>
      <c r="H339" s="229">
        <v>311.70600000000002</v>
      </c>
      <c r="I339" s="230">
        <v>1610</v>
      </c>
      <c r="J339" s="230">
        <f>ROUND(I339*H339,2)</f>
        <v>501846.65999999997</v>
      </c>
      <c r="K339" s="227" t="s">
        <v>149</v>
      </c>
      <c r="L339" s="39"/>
      <c r="M339" s="231" t="s">
        <v>1</v>
      </c>
      <c r="N339" s="232" t="s">
        <v>37</v>
      </c>
      <c r="O339" s="233">
        <v>4.9299999999999997</v>
      </c>
      <c r="P339" s="233">
        <f>O339*H339</f>
        <v>1536.7105799999999</v>
      </c>
      <c r="Q339" s="233">
        <v>0</v>
      </c>
      <c r="R339" s="233">
        <f>Q339*H339</f>
        <v>0</v>
      </c>
      <c r="S339" s="233">
        <v>0</v>
      </c>
      <c r="T339" s="234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235" t="s">
        <v>150</v>
      </c>
      <c r="AT339" s="235" t="s">
        <v>145</v>
      </c>
      <c r="AU339" s="235" t="s">
        <v>82</v>
      </c>
      <c r="AY339" s="18" t="s">
        <v>143</v>
      </c>
      <c r="BE339" s="236">
        <f>IF(N339="základní",J339,0)</f>
        <v>501846.65999999997</v>
      </c>
      <c r="BF339" s="236">
        <f>IF(N339="snížená",J339,0)</f>
        <v>0</v>
      </c>
      <c r="BG339" s="236">
        <f>IF(N339="zákl. přenesená",J339,0)</f>
        <v>0</v>
      </c>
      <c r="BH339" s="236">
        <f>IF(N339="sníž. přenesená",J339,0)</f>
        <v>0</v>
      </c>
      <c r="BI339" s="236">
        <f>IF(N339="nulová",J339,0)</f>
        <v>0</v>
      </c>
      <c r="BJ339" s="18" t="s">
        <v>80</v>
      </c>
      <c r="BK339" s="236">
        <f>ROUND(I339*H339,2)</f>
        <v>501846.65999999997</v>
      </c>
      <c r="BL339" s="18" t="s">
        <v>150</v>
      </c>
      <c r="BM339" s="235" t="s">
        <v>499</v>
      </c>
    </row>
    <row r="340" s="12" customFormat="1" ht="25.92" customHeight="1">
      <c r="A340" s="12"/>
      <c r="B340" s="210"/>
      <c r="C340" s="211"/>
      <c r="D340" s="212" t="s">
        <v>71</v>
      </c>
      <c r="E340" s="213" t="s">
        <v>500</v>
      </c>
      <c r="F340" s="213" t="s">
        <v>501</v>
      </c>
      <c r="G340" s="211"/>
      <c r="H340" s="211"/>
      <c r="I340" s="211"/>
      <c r="J340" s="214">
        <f>BK340</f>
        <v>1878502.2600000002</v>
      </c>
      <c r="K340" s="211"/>
      <c r="L340" s="215"/>
      <c r="M340" s="216"/>
      <c r="N340" s="217"/>
      <c r="O340" s="217"/>
      <c r="P340" s="218">
        <f>P341+P346+P348+P351+P361+P384+P432+P439+P447+P453</f>
        <v>2131.0214940000001</v>
      </c>
      <c r="Q340" s="217"/>
      <c r="R340" s="218">
        <f>R341+R346+R348+R351+R361+R384+R432+R439+R447+R453</f>
        <v>18.429752079999997</v>
      </c>
      <c r="S340" s="217"/>
      <c r="T340" s="219">
        <f>T341+T346+T348+T351+T361+T384+T432+T439+T447+T453</f>
        <v>2.5395976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0" t="s">
        <v>82</v>
      </c>
      <c r="AT340" s="221" t="s">
        <v>71</v>
      </c>
      <c r="AU340" s="221" t="s">
        <v>72</v>
      </c>
      <c r="AY340" s="220" t="s">
        <v>143</v>
      </c>
      <c r="BK340" s="222">
        <f>BK341+BK346+BK348+BK351+BK361+BK384+BK432+BK439+BK447+BK453</f>
        <v>1878502.2600000002</v>
      </c>
    </row>
    <row r="341" s="12" customFormat="1" ht="22.8" customHeight="1">
      <c r="A341" s="12"/>
      <c r="B341" s="210"/>
      <c r="C341" s="211"/>
      <c r="D341" s="212" t="s">
        <v>71</v>
      </c>
      <c r="E341" s="223" t="s">
        <v>502</v>
      </c>
      <c r="F341" s="223" t="s">
        <v>503</v>
      </c>
      <c r="G341" s="211"/>
      <c r="H341" s="211"/>
      <c r="I341" s="211"/>
      <c r="J341" s="224">
        <f>BK341</f>
        <v>2971.3500000000004</v>
      </c>
      <c r="K341" s="211"/>
      <c r="L341" s="215"/>
      <c r="M341" s="216"/>
      <c r="N341" s="217"/>
      <c r="O341" s="217"/>
      <c r="P341" s="218">
        <f>SUM(P342:P345)</f>
        <v>3.0070000000000001</v>
      </c>
      <c r="Q341" s="217"/>
      <c r="R341" s="218">
        <f>SUM(R342:R345)</f>
        <v>0.012595299999999999</v>
      </c>
      <c r="S341" s="217"/>
      <c r="T341" s="219">
        <f>SUM(T342:T345)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20" t="s">
        <v>82</v>
      </c>
      <c r="AT341" s="221" t="s">
        <v>71</v>
      </c>
      <c r="AU341" s="221" t="s">
        <v>80</v>
      </c>
      <c r="AY341" s="220" t="s">
        <v>143</v>
      </c>
      <c r="BK341" s="222">
        <f>SUM(BK342:BK345)</f>
        <v>2971.3500000000004</v>
      </c>
    </row>
    <row r="342" s="2" customFormat="1" ht="24.15" customHeight="1">
      <c r="A342" s="33"/>
      <c r="B342" s="34"/>
      <c r="C342" s="225" t="s">
        <v>504</v>
      </c>
      <c r="D342" s="225" t="s">
        <v>145</v>
      </c>
      <c r="E342" s="226" t="s">
        <v>505</v>
      </c>
      <c r="F342" s="227" t="s">
        <v>506</v>
      </c>
      <c r="G342" s="228" t="s">
        <v>180</v>
      </c>
      <c r="H342" s="229">
        <v>31</v>
      </c>
      <c r="I342" s="230">
        <v>56.899999999999999</v>
      </c>
      <c r="J342" s="230">
        <f>ROUND(I342*H342,2)</f>
        <v>1763.9000000000001</v>
      </c>
      <c r="K342" s="227" t="s">
        <v>149</v>
      </c>
      <c r="L342" s="39"/>
      <c r="M342" s="231" t="s">
        <v>1</v>
      </c>
      <c r="N342" s="232" t="s">
        <v>37</v>
      </c>
      <c r="O342" s="233">
        <v>0.097000000000000003</v>
      </c>
      <c r="P342" s="233">
        <f>O342*H342</f>
        <v>3.0070000000000001</v>
      </c>
      <c r="Q342" s="233">
        <v>4.0000000000000003E-05</v>
      </c>
      <c r="R342" s="233">
        <f>Q342*H342</f>
        <v>0.00124</v>
      </c>
      <c r="S342" s="233">
        <v>0</v>
      </c>
      <c r="T342" s="234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235" t="s">
        <v>215</v>
      </c>
      <c r="AT342" s="235" t="s">
        <v>145</v>
      </c>
      <c r="AU342" s="235" t="s">
        <v>82</v>
      </c>
      <c r="AY342" s="18" t="s">
        <v>143</v>
      </c>
      <c r="BE342" s="236">
        <f>IF(N342="základní",J342,0)</f>
        <v>1763.9000000000001</v>
      </c>
      <c r="BF342" s="236">
        <f>IF(N342="snížená",J342,0)</f>
        <v>0</v>
      </c>
      <c r="BG342" s="236">
        <f>IF(N342="zákl. přenesená",J342,0)</f>
        <v>0</v>
      </c>
      <c r="BH342" s="236">
        <f>IF(N342="sníž. přenesená",J342,0)</f>
        <v>0</v>
      </c>
      <c r="BI342" s="236">
        <f>IF(N342="nulová",J342,0)</f>
        <v>0</v>
      </c>
      <c r="BJ342" s="18" t="s">
        <v>80</v>
      </c>
      <c r="BK342" s="236">
        <f>ROUND(I342*H342,2)</f>
        <v>1763.9000000000001</v>
      </c>
      <c r="BL342" s="18" t="s">
        <v>215</v>
      </c>
      <c r="BM342" s="235" t="s">
        <v>507</v>
      </c>
    </row>
    <row r="343" s="13" customFormat="1">
      <c r="A343" s="13"/>
      <c r="B343" s="237"/>
      <c r="C343" s="238"/>
      <c r="D343" s="239" t="s">
        <v>152</v>
      </c>
      <c r="E343" s="240" t="s">
        <v>1</v>
      </c>
      <c r="F343" s="241" t="s">
        <v>377</v>
      </c>
      <c r="G343" s="238"/>
      <c r="H343" s="242">
        <v>31</v>
      </c>
      <c r="I343" s="238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152</v>
      </c>
      <c r="AU343" s="247" t="s">
        <v>82</v>
      </c>
      <c r="AV343" s="13" t="s">
        <v>82</v>
      </c>
      <c r="AW343" s="13" t="s">
        <v>29</v>
      </c>
      <c r="AX343" s="13" t="s">
        <v>80</v>
      </c>
      <c r="AY343" s="247" t="s">
        <v>143</v>
      </c>
    </row>
    <row r="344" s="2" customFormat="1" ht="24.15" customHeight="1">
      <c r="A344" s="33"/>
      <c r="B344" s="34"/>
      <c r="C344" s="258" t="s">
        <v>508</v>
      </c>
      <c r="D344" s="258" t="s">
        <v>258</v>
      </c>
      <c r="E344" s="259" t="s">
        <v>509</v>
      </c>
      <c r="F344" s="260" t="s">
        <v>510</v>
      </c>
      <c r="G344" s="261" t="s">
        <v>180</v>
      </c>
      <c r="H344" s="262">
        <v>37.850999999999999</v>
      </c>
      <c r="I344" s="263">
        <v>31.899999999999999</v>
      </c>
      <c r="J344" s="263">
        <f>ROUND(I344*H344,2)</f>
        <v>1207.4500000000001</v>
      </c>
      <c r="K344" s="260" t="s">
        <v>149</v>
      </c>
      <c r="L344" s="264"/>
      <c r="M344" s="265" t="s">
        <v>1</v>
      </c>
      <c r="N344" s="266" t="s">
        <v>37</v>
      </c>
      <c r="O344" s="233">
        <v>0</v>
      </c>
      <c r="P344" s="233">
        <f>O344*H344</f>
        <v>0</v>
      </c>
      <c r="Q344" s="233">
        <v>0.00029999999999999997</v>
      </c>
      <c r="R344" s="233">
        <f>Q344*H344</f>
        <v>0.011355299999999999</v>
      </c>
      <c r="S344" s="233">
        <v>0</v>
      </c>
      <c r="T344" s="234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235" t="s">
        <v>310</v>
      </c>
      <c r="AT344" s="235" t="s">
        <v>258</v>
      </c>
      <c r="AU344" s="235" t="s">
        <v>82</v>
      </c>
      <c r="AY344" s="18" t="s">
        <v>143</v>
      </c>
      <c r="BE344" s="236">
        <f>IF(N344="základní",J344,0)</f>
        <v>1207.4500000000001</v>
      </c>
      <c r="BF344" s="236">
        <f>IF(N344="snížená",J344,0)</f>
        <v>0</v>
      </c>
      <c r="BG344" s="236">
        <f>IF(N344="zákl. přenesená",J344,0)</f>
        <v>0</v>
      </c>
      <c r="BH344" s="236">
        <f>IF(N344="sníž. přenesená",J344,0)</f>
        <v>0</v>
      </c>
      <c r="BI344" s="236">
        <f>IF(N344="nulová",J344,0)</f>
        <v>0</v>
      </c>
      <c r="BJ344" s="18" t="s">
        <v>80</v>
      </c>
      <c r="BK344" s="236">
        <f>ROUND(I344*H344,2)</f>
        <v>1207.4500000000001</v>
      </c>
      <c r="BL344" s="18" t="s">
        <v>215</v>
      </c>
      <c r="BM344" s="235" t="s">
        <v>511</v>
      </c>
    </row>
    <row r="345" s="13" customFormat="1">
      <c r="A345" s="13"/>
      <c r="B345" s="237"/>
      <c r="C345" s="238"/>
      <c r="D345" s="239" t="s">
        <v>152</v>
      </c>
      <c r="E345" s="238"/>
      <c r="F345" s="241" t="s">
        <v>512</v>
      </c>
      <c r="G345" s="238"/>
      <c r="H345" s="242">
        <v>37.850999999999999</v>
      </c>
      <c r="I345" s="238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152</v>
      </c>
      <c r="AU345" s="247" t="s">
        <v>82</v>
      </c>
      <c r="AV345" s="13" t="s">
        <v>82</v>
      </c>
      <c r="AW345" s="13" t="s">
        <v>4</v>
      </c>
      <c r="AX345" s="13" t="s">
        <v>80</v>
      </c>
      <c r="AY345" s="247" t="s">
        <v>143</v>
      </c>
    </row>
    <row r="346" s="12" customFormat="1" ht="22.8" customHeight="1">
      <c r="A346" s="12"/>
      <c r="B346" s="210"/>
      <c r="C346" s="211"/>
      <c r="D346" s="212" t="s">
        <v>71</v>
      </c>
      <c r="E346" s="223" t="s">
        <v>513</v>
      </c>
      <c r="F346" s="223" t="s">
        <v>514</v>
      </c>
      <c r="G346" s="211"/>
      <c r="H346" s="211"/>
      <c r="I346" s="211"/>
      <c r="J346" s="224">
        <f>BK346</f>
        <v>6900</v>
      </c>
      <c r="K346" s="211"/>
      <c r="L346" s="215"/>
      <c r="M346" s="216"/>
      <c r="N346" s="217"/>
      <c r="O346" s="217"/>
      <c r="P346" s="218">
        <f>P347</f>
        <v>2.0010000000000003</v>
      </c>
      <c r="Q346" s="217"/>
      <c r="R346" s="218">
        <f>R347</f>
        <v>0.079559999999999992</v>
      </c>
      <c r="S346" s="217"/>
      <c r="T346" s="219">
        <f>T347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20" t="s">
        <v>82</v>
      </c>
      <c r="AT346" s="221" t="s">
        <v>71</v>
      </c>
      <c r="AU346" s="221" t="s">
        <v>80</v>
      </c>
      <c r="AY346" s="220" t="s">
        <v>143</v>
      </c>
      <c r="BK346" s="222">
        <f>BK347</f>
        <v>6900</v>
      </c>
    </row>
    <row r="347" s="2" customFormat="1" ht="14.4" customHeight="1">
      <c r="A347" s="33"/>
      <c r="B347" s="34"/>
      <c r="C347" s="225" t="s">
        <v>515</v>
      </c>
      <c r="D347" s="225" t="s">
        <v>145</v>
      </c>
      <c r="E347" s="226" t="s">
        <v>516</v>
      </c>
      <c r="F347" s="227" t="s">
        <v>517</v>
      </c>
      <c r="G347" s="228" t="s">
        <v>185</v>
      </c>
      <c r="H347" s="229">
        <v>3</v>
      </c>
      <c r="I347" s="230">
        <v>2300</v>
      </c>
      <c r="J347" s="230">
        <f>ROUND(I347*H347,2)</f>
        <v>6900</v>
      </c>
      <c r="K347" s="227" t="s">
        <v>149</v>
      </c>
      <c r="L347" s="39"/>
      <c r="M347" s="231" t="s">
        <v>1</v>
      </c>
      <c r="N347" s="232" t="s">
        <v>37</v>
      </c>
      <c r="O347" s="233">
        <v>0.66700000000000004</v>
      </c>
      <c r="P347" s="233">
        <f>O347*H347</f>
        <v>2.0010000000000003</v>
      </c>
      <c r="Q347" s="233">
        <v>0.026519999999999998</v>
      </c>
      <c r="R347" s="233">
        <f>Q347*H347</f>
        <v>0.079559999999999992</v>
      </c>
      <c r="S347" s="233">
        <v>0</v>
      </c>
      <c r="T347" s="234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35" t="s">
        <v>215</v>
      </c>
      <c r="AT347" s="235" t="s">
        <v>145</v>
      </c>
      <c r="AU347" s="235" t="s">
        <v>82</v>
      </c>
      <c r="AY347" s="18" t="s">
        <v>143</v>
      </c>
      <c r="BE347" s="236">
        <f>IF(N347="základní",J347,0)</f>
        <v>6900</v>
      </c>
      <c r="BF347" s="236">
        <f>IF(N347="snížená",J347,0)</f>
        <v>0</v>
      </c>
      <c r="BG347" s="236">
        <f>IF(N347="zákl. přenesená",J347,0)</f>
        <v>0</v>
      </c>
      <c r="BH347" s="236">
        <f>IF(N347="sníž. přenesená",J347,0)</f>
        <v>0</v>
      </c>
      <c r="BI347" s="236">
        <f>IF(N347="nulová",J347,0)</f>
        <v>0</v>
      </c>
      <c r="BJ347" s="18" t="s">
        <v>80</v>
      </c>
      <c r="BK347" s="236">
        <f>ROUND(I347*H347,2)</f>
        <v>6900</v>
      </c>
      <c r="BL347" s="18" t="s">
        <v>215</v>
      </c>
      <c r="BM347" s="235" t="s">
        <v>518</v>
      </c>
    </row>
    <row r="348" s="12" customFormat="1" ht="22.8" customHeight="1">
      <c r="A348" s="12"/>
      <c r="B348" s="210"/>
      <c r="C348" s="211"/>
      <c r="D348" s="212" t="s">
        <v>71</v>
      </c>
      <c r="E348" s="223" t="s">
        <v>519</v>
      </c>
      <c r="F348" s="223" t="s">
        <v>520</v>
      </c>
      <c r="G348" s="211"/>
      <c r="H348" s="211"/>
      <c r="I348" s="211"/>
      <c r="J348" s="224">
        <f>BK348</f>
        <v>55917</v>
      </c>
      <c r="K348" s="211"/>
      <c r="L348" s="215"/>
      <c r="M348" s="216"/>
      <c r="N348" s="217"/>
      <c r="O348" s="217"/>
      <c r="P348" s="218">
        <f>SUM(P349:P350)</f>
        <v>58.042499999999997</v>
      </c>
      <c r="Q348" s="217"/>
      <c r="R348" s="218">
        <f>SUM(R349:R350)</f>
        <v>1.2908324999999998</v>
      </c>
      <c r="S348" s="217"/>
      <c r="T348" s="219">
        <f>SUM(T349:T350)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20" t="s">
        <v>82</v>
      </c>
      <c r="AT348" s="221" t="s">
        <v>71</v>
      </c>
      <c r="AU348" s="221" t="s">
        <v>80</v>
      </c>
      <c r="AY348" s="220" t="s">
        <v>143</v>
      </c>
      <c r="BK348" s="222">
        <f>SUM(BK349:BK350)</f>
        <v>55917</v>
      </c>
    </row>
    <row r="349" s="2" customFormat="1" ht="24.15" customHeight="1">
      <c r="A349" s="33"/>
      <c r="B349" s="34"/>
      <c r="C349" s="225" t="s">
        <v>521</v>
      </c>
      <c r="D349" s="225" t="s">
        <v>145</v>
      </c>
      <c r="E349" s="226" t="s">
        <v>522</v>
      </c>
      <c r="F349" s="227" t="s">
        <v>523</v>
      </c>
      <c r="G349" s="228" t="s">
        <v>180</v>
      </c>
      <c r="H349" s="229">
        <v>81.75</v>
      </c>
      <c r="I349" s="230">
        <v>684</v>
      </c>
      <c r="J349" s="230">
        <f>ROUND(I349*H349,2)</f>
        <v>55917</v>
      </c>
      <c r="K349" s="227" t="s">
        <v>149</v>
      </c>
      <c r="L349" s="39"/>
      <c r="M349" s="231" t="s">
        <v>1</v>
      </c>
      <c r="N349" s="232" t="s">
        <v>37</v>
      </c>
      <c r="O349" s="233">
        <v>0.70999999999999996</v>
      </c>
      <c r="P349" s="233">
        <f>O349*H349</f>
        <v>58.042499999999997</v>
      </c>
      <c r="Q349" s="233">
        <v>0.015789999999999998</v>
      </c>
      <c r="R349" s="233">
        <f>Q349*H349</f>
        <v>1.2908324999999998</v>
      </c>
      <c r="S349" s="233">
        <v>0</v>
      </c>
      <c r="T349" s="234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235" t="s">
        <v>215</v>
      </c>
      <c r="AT349" s="235" t="s">
        <v>145</v>
      </c>
      <c r="AU349" s="235" t="s">
        <v>82</v>
      </c>
      <c r="AY349" s="18" t="s">
        <v>143</v>
      </c>
      <c r="BE349" s="236">
        <f>IF(N349="základní",J349,0)</f>
        <v>55917</v>
      </c>
      <c r="BF349" s="236">
        <f>IF(N349="snížená",J349,0)</f>
        <v>0</v>
      </c>
      <c r="BG349" s="236">
        <f>IF(N349="zákl. přenesená",J349,0)</f>
        <v>0</v>
      </c>
      <c r="BH349" s="236">
        <f>IF(N349="sníž. přenesená",J349,0)</f>
        <v>0</v>
      </c>
      <c r="BI349" s="236">
        <f>IF(N349="nulová",J349,0)</f>
        <v>0</v>
      </c>
      <c r="BJ349" s="18" t="s">
        <v>80</v>
      </c>
      <c r="BK349" s="236">
        <f>ROUND(I349*H349,2)</f>
        <v>55917</v>
      </c>
      <c r="BL349" s="18" t="s">
        <v>215</v>
      </c>
      <c r="BM349" s="235" t="s">
        <v>524</v>
      </c>
    </row>
    <row r="350" s="13" customFormat="1">
      <c r="A350" s="13"/>
      <c r="B350" s="237"/>
      <c r="C350" s="238"/>
      <c r="D350" s="239" t="s">
        <v>152</v>
      </c>
      <c r="E350" s="240" t="s">
        <v>1</v>
      </c>
      <c r="F350" s="241" t="s">
        <v>525</v>
      </c>
      <c r="G350" s="238"/>
      <c r="H350" s="242">
        <v>81.75</v>
      </c>
      <c r="I350" s="238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7" t="s">
        <v>152</v>
      </c>
      <c r="AU350" s="247" t="s">
        <v>82</v>
      </c>
      <c r="AV350" s="13" t="s">
        <v>82</v>
      </c>
      <c r="AW350" s="13" t="s">
        <v>29</v>
      </c>
      <c r="AX350" s="13" t="s">
        <v>80</v>
      </c>
      <c r="AY350" s="247" t="s">
        <v>143</v>
      </c>
    </row>
    <row r="351" s="12" customFormat="1" ht="22.8" customHeight="1">
      <c r="A351" s="12"/>
      <c r="B351" s="210"/>
      <c r="C351" s="211"/>
      <c r="D351" s="212" t="s">
        <v>71</v>
      </c>
      <c r="E351" s="223" t="s">
        <v>526</v>
      </c>
      <c r="F351" s="223" t="s">
        <v>527</v>
      </c>
      <c r="G351" s="211"/>
      <c r="H351" s="211"/>
      <c r="I351" s="211"/>
      <c r="J351" s="224">
        <f>BK351</f>
        <v>312789.87</v>
      </c>
      <c r="K351" s="211"/>
      <c r="L351" s="215"/>
      <c r="M351" s="216"/>
      <c r="N351" s="217"/>
      <c r="O351" s="217"/>
      <c r="P351" s="218">
        <f>SUM(P352:P360)</f>
        <v>404.42039</v>
      </c>
      <c r="Q351" s="217"/>
      <c r="R351" s="218">
        <f>SUM(R352:R360)</f>
        <v>6.9364999999999997</v>
      </c>
      <c r="S351" s="217"/>
      <c r="T351" s="219">
        <f>SUM(T352:T360)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20" t="s">
        <v>82</v>
      </c>
      <c r="AT351" s="221" t="s">
        <v>71</v>
      </c>
      <c r="AU351" s="221" t="s">
        <v>80</v>
      </c>
      <c r="AY351" s="220" t="s">
        <v>143</v>
      </c>
      <c r="BK351" s="222">
        <f>SUM(BK352:BK360)</f>
        <v>312789.87</v>
      </c>
    </row>
    <row r="352" s="2" customFormat="1" ht="14.4" customHeight="1">
      <c r="A352" s="33"/>
      <c r="B352" s="34"/>
      <c r="C352" s="225" t="s">
        <v>528</v>
      </c>
      <c r="D352" s="225" t="s">
        <v>145</v>
      </c>
      <c r="E352" s="226" t="s">
        <v>529</v>
      </c>
      <c r="F352" s="227" t="s">
        <v>530</v>
      </c>
      <c r="G352" s="228" t="s">
        <v>180</v>
      </c>
      <c r="H352" s="229">
        <v>50</v>
      </c>
      <c r="I352" s="230">
        <v>844</v>
      </c>
      <c r="J352" s="230">
        <f>ROUND(I352*H352,2)</f>
        <v>42200</v>
      </c>
      <c r="K352" s="227" t="s">
        <v>149</v>
      </c>
      <c r="L352" s="39"/>
      <c r="M352" s="231" t="s">
        <v>1</v>
      </c>
      <c r="N352" s="232" t="s">
        <v>37</v>
      </c>
      <c r="O352" s="233">
        <v>1.0069999999999999</v>
      </c>
      <c r="P352" s="233">
        <f>O352*H352</f>
        <v>50.349999999999994</v>
      </c>
      <c r="Q352" s="233">
        <v>0.027269999999999999</v>
      </c>
      <c r="R352" s="233">
        <f>Q352*H352</f>
        <v>1.3634999999999999</v>
      </c>
      <c r="S352" s="233">
        <v>0</v>
      </c>
      <c r="T352" s="234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235" t="s">
        <v>150</v>
      </c>
      <c r="AT352" s="235" t="s">
        <v>145</v>
      </c>
      <c r="AU352" s="235" t="s">
        <v>82</v>
      </c>
      <c r="AY352" s="18" t="s">
        <v>143</v>
      </c>
      <c r="BE352" s="236">
        <f>IF(N352="základní",J352,0)</f>
        <v>42200</v>
      </c>
      <c r="BF352" s="236">
        <f>IF(N352="snížená",J352,0)</f>
        <v>0</v>
      </c>
      <c r="BG352" s="236">
        <f>IF(N352="zákl. přenesená",J352,0)</f>
        <v>0</v>
      </c>
      <c r="BH352" s="236">
        <f>IF(N352="sníž. přenesená",J352,0)</f>
        <v>0</v>
      </c>
      <c r="BI352" s="236">
        <f>IF(N352="nulová",J352,0)</f>
        <v>0</v>
      </c>
      <c r="BJ352" s="18" t="s">
        <v>80</v>
      </c>
      <c r="BK352" s="236">
        <f>ROUND(I352*H352,2)</f>
        <v>42200</v>
      </c>
      <c r="BL352" s="18" t="s">
        <v>150</v>
      </c>
      <c r="BM352" s="235" t="s">
        <v>531</v>
      </c>
    </row>
    <row r="353" s="13" customFormat="1">
      <c r="A353" s="13"/>
      <c r="B353" s="237"/>
      <c r="C353" s="238"/>
      <c r="D353" s="239" t="s">
        <v>152</v>
      </c>
      <c r="E353" s="240" t="s">
        <v>1</v>
      </c>
      <c r="F353" s="241" t="s">
        <v>294</v>
      </c>
      <c r="G353" s="238"/>
      <c r="H353" s="242">
        <v>50</v>
      </c>
      <c r="I353" s="238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152</v>
      </c>
      <c r="AU353" s="247" t="s">
        <v>82</v>
      </c>
      <c r="AV353" s="13" t="s">
        <v>82</v>
      </c>
      <c r="AW353" s="13" t="s">
        <v>29</v>
      </c>
      <c r="AX353" s="13" t="s">
        <v>72</v>
      </c>
      <c r="AY353" s="247" t="s">
        <v>143</v>
      </c>
    </row>
    <row r="354" s="14" customFormat="1">
      <c r="A354" s="14"/>
      <c r="B354" s="248"/>
      <c r="C354" s="249"/>
      <c r="D354" s="239" t="s">
        <v>152</v>
      </c>
      <c r="E354" s="250" t="s">
        <v>1</v>
      </c>
      <c r="F354" s="251" t="s">
        <v>155</v>
      </c>
      <c r="G354" s="249"/>
      <c r="H354" s="252">
        <v>50</v>
      </c>
      <c r="I354" s="249"/>
      <c r="J354" s="249"/>
      <c r="K354" s="249"/>
      <c r="L354" s="253"/>
      <c r="M354" s="254"/>
      <c r="N354" s="255"/>
      <c r="O354" s="255"/>
      <c r="P354" s="255"/>
      <c r="Q354" s="255"/>
      <c r="R354" s="255"/>
      <c r="S354" s="255"/>
      <c r="T354" s="25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7" t="s">
        <v>152</v>
      </c>
      <c r="AU354" s="257" t="s">
        <v>82</v>
      </c>
      <c r="AV354" s="14" t="s">
        <v>150</v>
      </c>
      <c r="AW354" s="14" t="s">
        <v>29</v>
      </c>
      <c r="AX354" s="14" t="s">
        <v>80</v>
      </c>
      <c r="AY354" s="257" t="s">
        <v>143</v>
      </c>
    </row>
    <row r="355" s="2" customFormat="1" ht="14.4" customHeight="1">
      <c r="A355" s="33"/>
      <c r="B355" s="34"/>
      <c r="C355" s="258" t="s">
        <v>532</v>
      </c>
      <c r="D355" s="258" t="s">
        <v>258</v>
      </c>
      <c r="E355" s="259" t="s">
        <v>533</v>
      </c>
      <c r="F355" s="260" t="s">
        <v>534</v>
      </c>
      <c r="G355" s="261" t="s">
        <v>180</v>
      </c>
      <c r="H355" s="262">
        <v>54</v>
      </c>
      <c r="I355" s="263">
        <v>519</v>
      </c>
      <c r="J355" s="263">
        <f>ROUND(I355*H355,2)</f>
        <v>28026</v>
      </c>
      <c r="K355" s="260" t="s">
        <v>1</v>
      </c>
      <c r="L355" s="264"/>
      <c r="M355" s="265" t="s">
        <v>1</v>
      </c>
      <c r="N355" s="266" t="s">
        <v>37</v>
      </c>
      <c r="O355" s="233">
        <v>0</v>
      </c>
      <c r="P355" s="233">
        <f>O355*H355</f>
        <v>0</v>
      </c>
      <c r="Q355" s="233">
        <v>0.016</v>
      </c>
      <c r="R355" s="233">
        <f>Q355*H355</f>
        <v>0.86399999999999999</v>
      </c>
      <c r="S355" s="233">
        <v>0</v>
      </c>
      <c r="T355" s="234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235" t="s">
        <v>188</v>
      </c>
      <c r="AT355" s="235" t="s">
        <v>258</v>
      </c>
      <c r="AU355" s="235" t="s">
        <v>82</v>
      </c>
      <c r="AY355" s="18" t="s">
        <v>143</v>
      </c>
      <c r="BE355" s="236">
        <f>IF(N355="základní",J355,0)</f>
        <v>28026</v>
      </c>
      <c r="BF355" s="236">
        <f>IF(N355="snížená",J355,0)</f>
        <v>0</v>
      </c>
      <c r="BG355" s="236">
        <f>IF(N355="zákl. přenesená",J355,0)</f>
        <v>0</v>
      </c>
      <c r="BH355" s="236">
        <f>IF(N355="sníž. přenesená",J355,0)</f>
        <v>0</v>
      </c>
      <c r="BI355" s="236">
        <f>IF(N355="nulová",J355,0)</f>
        <v>0</v>
      </c>
      <c r="BJ355" s="18" t="s">
        <v>80</v>
      </c>
      <c r="BK355" s="236">
        <f>ROUND(I355*H355,2)</f>
        <v>28026</v>
      </c>
      <c r="BL355" s="18" t="s">
        <v>150</v>
      </c>
      <c r="BM355" s="235" t="s">
        <v>535</v>
      </c>
    </row>
    <row r="356" s="13" customFormat="1">
      <c r="A356" s="13"/>
      <c r="B356" s="237"/>
      <c r="C356" s="238"/>
      <c r="D356" s="239" t="s">
        <v>152</v>
      </c>
      <c r="E356" s="238"/>
      <c r="F356" s="241" t="s">
        <v>536</v>
      </c>
      <c r="G356" s="238"/>
      <c r="H356" s="242">
        <v>54</v>
      </c>
      <c r="I356" s="238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152</v>
      </c>
      <c r="AU356" s="247" t="s">
        <v>82</v>
      </c>
      <c r="AV356" s="13" t="s">
        <v>82</v>
      </c>
      <c r="AW356" s="13" t="s">
        <v>4</v>
      </c>
      <c r="AX356" s="13" t="s">
        <v>80</v>
      </c>
      <c r="AY356" s="247" t="s">
        <v>143</v>
      </c>
    </row>
    <row r="357" s="2" customFormat="1" ht="24.15" customHeight="1">
      <c r="A357" s="33"/>
      <c r="B357" s="34"/>
      <c r="C357" s="225" t="s">
        <v>537</v>
      </c>
      <c r="D357" s="225" t="s">
        <v>145</v>
      </c>
      <c r="E357" s="226" t="s">
        <v>538</v>
      </c>
      <c r="F357" s="227" t="s">
        <v>539</v>
      </c>
      <c r="G357" s="228" t="s">
        <v>180</v>
      </c>
      <c r="H357" s="229">
        <v>340</v>
      </c>
      <c r="I357" s="230">
        <v>691</v>
      </c>
      <c r="J357" s="230">
        <f>ROUND(I357*H357,2)</f>
        <v>234940</v>
      </c>
      <c r="K357" s="227" t="s">
        <v>149</v>
      </c>
      <c r="L357" s="39"/>
      <c r="M357" s="231" t="s">
        <v>1</v>
      </c>
      <c r="N357" s="232" t="s">
        <v>37</v>
      </c>
      <c r="O357" s="233">
        <v>0.98999999999999999</v>
      </c>
      <c r="P357" s="233">
        <f>O357*H357</f>
        <v>336.60000000000002</v>
      </c>
      <c r="Q357" s="233">
        <v>0.01385</v>
      </c>
      <c r="R357" s="233">
        <f>Q357*H357</f>
        <v>4.7089999999999996</v>
      </c>
      <c r="S357" s="233">
        <v>0</v>
      </c>
      <c r="T357" s="234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235" t="s">
        <v>215</v>
      </c>
      <c r="AT357" s="235" t="s">
        <v>145</v>
      </c>
      <c r="AU357" s="235" t="s">
        <v>82</v>
      </c>
      <c r="AY357" s="18" t="s">
        <v>143</v>
      </c>
      <c r="BE357" s="236">
        <f>IF(N357="základní",J357,0)</f>
        <v>234940</v>
      </c>
      <c r="BF357" s="236">
        <f>IF(N357="snížená",J357,0)</f>
        <v>0</v>
      </c>
      <c r="BG357" s="236">
        <f>IF(N357="zákl. přenesená",J357,0)</f>
        <v>0</v>
      </c>
      <c r="BH357" s="236">
        <f>IF(N357="sníž. přenesená",J357,0)</f>
        <v>0</v>
      </c>
      <c r="BI357" s="236">
        <f>IF(N357="nulová",J357,0)</f>
        <v>0</v>
      </c>
      <c r="BJ357" s="18" t="s">
        <v>80</v>
      </c>
      <c r="BK357" s="236">
        <f>ROUND(I357*H357,2)</f>
        <v>234940</v>
      </c>
      <c r="BL357" s="18" t="s">
        <v>215</v>
      </c>
      <c r="BM357" s="235" t="s">
        <v>540</v>
      </c>
    </row>
    <row r="358" s="13" customFormat="1">
      <c r="A358" s="13"/>
      <c r="B358" s="237"/>
      <c r="C358" s="238"/>
      <c r="D358" s="239" t="s">
        <v>152</v>
      </c>
      <c r="E358" s="240" t="s">
        <v>1</v>
      </c>
      <c r="F358" s="241" t="s">
        <v>541</v>
      </c>
      <c r="G358" s="238"/>
      <c r="H358" s="242">
        <v>340</v>
      </c>
      <c r="I358" s="238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7" t="s">
        <v>152</v>
      </c>
      <c r="AU358" s="247" t="s">
        <v>82</v>
      </c>
      <c r="AV358" s="13" t="s">
        <v>82</v>
      </c>
      <c r="AW358" s="13" t="s">
        <v>29</v>
      </c>
      <c r="AX358" s="13" t="s">
        <v>80</v>
      </c>
      <c r="AY358" s="247" t="s">
        <v>143</v>
      </c>
    </row>
    <row r="359" s="2" customFormat="1" ht="24.15" customHeight="1">
      <c r="A359" s="33"/>
      <c r="B359" s="34"/>
      <c r="C359" s="225" t="s">
        <v>542</v>
      </c>
      <c r="D359" s="225" t="s">
        <v>145</v>
      </c>
      <c r="E359" s="226" t="s">
        <v>543</v>
      </c>
      <c r="F359" s="227" t="s">
        <v>544</v>
      </c>
      <c r="G359" s="228" t="s">
        <v>162</v>
      </c>
      <c r="H359" s="229">
        <v>4.7089999999999996</v>
      </c>
      <c r="I359" s="230">
        <v>1070</v>
      </c>
      <c r="J359" s="230">
        <f>ROUND(I359*H359,2)</f>
        <v>5038.6300000000001</v>
      </c>
      <c r="K359" s="227" t="s">
        <v>149</v>
      </c>
      <c r="L359" s="39"/>
      <c r="M359" s="231" t="s">
        <v>1</v>
      </c>
      <c r="N359" s="232" t="s">
        <v>37</v>
      </c>
      <c r="O359" s="233">
        <v>2.3900000000000001</v>
      </c>
      <c r="P359" s="233">
        <f>O359*H359</f>
        <v>11.25451</v>
      </c>
      <c r="Q359" s="233">
        <v>0</v>
      </c>
      <c r="R359" s="233">
        <f>Q359*H359</f>
        <v>0</v>
      </c>
      <c r="S359" s="233">
        <v>0</v>
      </c>
      <c r="T359" s="234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235" t="s">
        <v>215</v>
      </c>
      <c r="AT359" s="235" t="s">
        <v>145</v>
      </c>
      <c r="AU359" s="235" t="s">
        <v>82</v>
      </c>
      <c r="AY359" s="18" t="s">
        <v>143</v>
      </c>
      <c r="BE359" s="236">
        <f>IF(N359="základní",J359,0)</f>
        <v>5038.6300000000001</v>
      </c>
      <c r="BF359" s="236">
        <f>IF(N359="snížená",J359,0)</f>
        <v>0</v>
      </c>
      <c r="BG359" s="236">
        <f>IF(N359="zákl. přenesená",J359,0)</f>
        <v>0</v>
      </c>
      <c r="BH359" s="236">
        <f>IF(N359="sníž. přenesená",J359,0)</f>
        <v>0</v>
      </c>
      <c r="BI359" s="236">
        <f>IF(N359="nulová",J359,0)</f>
        <v>0</v>
      </c>
      <c r="BJ359" s="18" t="s">
        <v>80</v>
      </c>
      <c r="BK359" s="236">
        <f>ROUND(I359*H359,2)</f>
        <v>5038.6300000000001</v>
      </c>
      <c r="BL359" s="18" t="s">
        <v>215</v>
      </c>
      <c r="BM359" s="235" t="s">
        <v>545</v>
      </c>
    </row>
    <row r="360" s="2" customFormat="1" ht="24.15" customHeight="1">
      <c r="A360" s="33"/>
      <c r="B360" s="34"/>
      <c r="C360" s="225" t="s">
        <v>546</v>
      </c>
      <c r="D360" s="225" t="s">
        <v>145</v>
      </c>
      <c r="E360" s="226" t="s">
        <v>547</v>
      </c>
      <c r="F360" s="227" t="s">
        <v>548</v>
      </c>
      <c r="G360" s="228" t="s">
        <v>162</v>
      </c>
      <c r="H360" s="229">
        <v>4.7089999999999996</v>
      </c>
      <c r="I360" s="230">
        <v>549</v>
      </c>
      <c r="J360" s="230">
        <f>ROUND(I360*H360,2)</f>
        <v>2585.2399999999998</v>
      </c>
      <c r="K360" s="227" t="s">
        <v>149</v>
      </c>
      <c r="L360" s="39"/>
      <c r="M360" s="231" t="s">
        <v>1</v>
      </c>
      <c r="N360" s="232" t="s">
        <v>37</v>
      </c>
      <c r="O360" s="233">
        <v>1.3200000000000001</v>
      </c>
      <c r="P360" s="233">
        <f>O360*H360</f>
        <v>6.2158799999999994</v>
      </c>
      <c r="Q360" s="233">
        <v>0</v>
      </c>
      <c r="R360" s="233">
        <f>Q360*H360</f>
        <v>0</v>
      </c>
      <c r="S360" s="233">
        <v>0</v>
      </c>
      <c r="T360" s="234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235" t="s">
        <v>215</v>
      </c>
      <c r="AT360" s="235" t="s">
        <v>145</v>
      </c>
      <c r="AU360" s="235" t="s">
        <v>82</v>
      </c>
      <c r="AY360" s="18" t="s">
        <v>143</v>
      </c>
      <c r="BE360" s="236">
        <f>IF(N360="základní",J360,0)</f>
        <v>2585.2399999999998</v>
      </c>
      <c r="BF360" s="236">
        <f>IF(N360="snížená",J360,0)</f>
        <v>0</v>
      </c>
      <c r="BG360" s="236">
        <f>IF(N360="zákl. přenesená",J360,0)</f>
        <v>0</v>
      </c>
      <c r="BH360" s="236">
        <f>IF(N360="sníž. přenesená",J360,0)</f>
        <v>0</v>
      </c>
      <c r="BI360" s="236">
        <f>IF(N360="nulová",J360,0)</f>
        <v>0</v>
      </c>
      <c r="BJ360" s="18" t="s">
        <v>80</v>
      </c>
      <c r="BK360" s="236">
        <f>ROUND(I360*H360,2)</f>
        <v>2585.2399999999998</v>
      </c>
      <c r="BL360" s="18" t="s">
        <v>215</v>
      </c>
      <c r="BM360" s="235" t="s">
        <v>549</v>
      </c>
    </row>
    <row r="361" s="12" customFormat="1" ht="22.8" customHeight="1">
      <c r="A361" s="12"/>
      <c r="B361" s="210"/>
      <c r="C361" s="211"/>
      <c r="D361" s="212" t="s">
        <v>71</v>
      </c>
      <c r="E361" s="223" t="s">
        <v>550</v>
      </c>
      <c r="F361" s="223" t="s">
        <v>551</v>
      </c>
      <c r="G361" s="211"/>
      <c r="H361" s="211"/>
      <c r="I361" s="211"/>
      <c r="J361" s="224">
        <f>BK361</f>
        <v>297064.07000000001</v>
      </c>
      <c r="K361" s="211"/>
      <c r="L361" s="215"/>
      <c r="M361" s="216"/>
      <c r="N361" s="217"/>
      <c r="O361" s="217"/>
      <c r="P361" s="218">
        <f>SUM(P362:P383)</f>
        <v>230.79824000000002</v>
      </c>
      <c r="Q361" s="217"/>
      <c r="R361" s="218">
        <f>SUM(R362:R383)</f>
        <v>1.5324612</v>
      </c>
      <c r="S361" s="217"/>
      <c r="T361" s="219">
        <f>SUM(T362:T383)</f>
        <v>0.52729760000000003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20" t="s">
        <v>82</v>
      </c>
      <c r="AT361" s="221" t="s">
        <v>71</v>
      </c>
      <c r="AU361" s="221" t="s">
        <v>80</v>
      </c>
      <c r="AY361" s="220" t="s">
        <v>143</v>
      </c>
      <c r="BK361" s="222">
        <f>SUM(BK362:BK383)</f>
        <v>297064.07000000001</v>
      </c>
    </row>
    <row r="362" s="2" customFormat="1" ht="14.4" customHeight="1">
      <c r="A362" s="33"/>
      <c r="B362" s="34"/>
      <c r="C362" s="225" t="s">
        <v>552</v>
      </c>
      <c r="D362" s="225" t="s">
        <v>145</v>
      </c>
      <c r="E362" s="226" t="s">
        <v>553</v>
      </c>
      <c r="F362" s="227" t="s">
        <v>554</v>
      </c>
      <c r="G362" s="228" t="s">
        <v>381</v>
      </c>
      <c r="H362" s="229">
        <v>89.280000000000001</v>
      </c>
      <c r="I362" s="230">
        <v>88.900000000000006</v>
      </c>
      <c r="J362" s="230">
        <f>ROUND(I362*H362,2)</f>
        <v>7936.9899999999998</v>
      </c>
      <c r="K362" s="227" t="s">
        <v>149</v>
      </c>
      <c r="L362" s="39"/>
      <c r="M362" s="231" t="s">
        <v>1</v>
      </c>
      <c r="N362" s="232" t="s">
        <v>37</v>
      </c>
      <c r="O362" s="233">
        <v>0.19500000000000001</v>
      </c>
      <c r="P362" s="233">
        <f>O362*H362</f>
        <v>17.409600000000001</v>
      </c>
      <c r="Q362" s="233">
        <v>0</v>
      </c>
      <c r="R362" s="233">
        <f>Q362*H362</f>
        <v>0</v>
      </c>
      <c r="S362" s="233">
        <v>0.00167</v>
      </c>
      <c r="T362" s="234">
        <f>S362*H362</f>
        <v>0.1490976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235" t="s">
        <v>215</v>
      </c>
      <c r="AT362" s="235" t="s">
        <v>145</v>
      </c>
      <c r="AU362" s="235" t="s">
        <v>82</v>
      </c>
      <c r="AY362" s="18" t="s">
        <v>143</v>
      </c>
      <c r="BE362" s="236">
        <f>IF(N362="základní",J362,0)</f>
        <v>7936.9899999999998</v>
      </c>
      <c r="BF362" s="236">
        <f>IF(N362="snížená",J362,0)</f>
        <v>0</v>
      </c>
      <c r="BG362" s="236">
        <f>IF(N362="zákl. přenesená",J362,0)</f>
        <v>0</v>
      </c>
      <c r="BH362" s="236">
        <f>IF(N362="sníž. přenesená",J362,0)</f>
        <v>0</v>
      </c>
      <c r="BI362" s="236">
        <f>IF(N362="nulová",J362,0)</f>
        <v>0</v>
      </c>
      <c r="BJ362" s="18" t="s">
        <v>80</v>
      </c>
      <c r="BK362" s="236">
        <f>ROUND(I362*H362,2)</f>
        <v>7936.9899999999998</v>
      </c>
      <c r="BL362" s="18" t="s">
        <v>215</v>
      </c>
      <c r="BM362" s="235" t="s">
        <v>555</v>
      </c>
    </row>
    <row r="363" s="13" customFormat="1">
      <c r="A363" s="13"/>
      <c r="B363" s="237"/>
      <c r="C363" s="238"/>
      <c r="D363" s="239" t="s">
        <v>152</v>
      </c>
      <c r="E363" s="240" t="s">
        <v>1</v>
      </c>
      <c r="F363" s="241" t="s">
        <v>556</v>
      </c>
      <c r="G363" s="238"/>
      <c r="H363" s="242">
        <v>31.98</v>
      </c>
      <c r="I363" s="238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152</v>
      </c>
      <c r="AU363" s="247" t="s">
        <v>82</v>
      </c>
      <c r="AV363" s="13" t="s">
        <v>82</v>
      </c>
      <c r="AW363" s="13" t="s">
        <v>29</v>
      </c>
      <c r="AX363" s="13" t="s">
        <v>72</v>
      </c>
      <c r="AY363" s="247" t="s">
        <v>143</v>
      </c>
    </row>
    <row r="364" s="13" customFormat="1">
      <c r="A364" s="13"/>
      <c r="B364" s="237"/>
      <c r="C364" s="238"/>
      <c r="D364" s="239" t="s">
        <v>152</v>
      </c>
      <c r="E364" s="240" t="s">
        <v>1</v>
      </c>
      <c r="F364" s="241" t="s">
        <v>557</v>
      </c>
      <c r="G364" s="238"/>
      <c r="H364" s="242">
        <v>57.299999999999997</v>
      </c>
      <c r="I364" s="238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152</v>
      </c>
      <c r="AU364" s="247" t="s">
        <v>82</v>
      </c>
      <c r="AV364" s="13" t="s">
        <v>82</v>
      </c>
      <c r="AW364" s="13" t="s">
        <v>29</v>
      </c>
      <c r="AX364" s="13" t="s">
        <v>72</v>
      </c>
      <c r="AY364" s="247" t="s">
        <v>143</v>
      </c>
    </row>
    <row r="365" s="14" customFormat="1">
      <c r="A365" s="14"/>
      <c r="B365" s="248"/>
      <c r="C365" s="249"/>
      <c r="D365" s="239" t="s">
        <v>152</v>
      </c>
      <c r="E365" s="250" t="s">
        <v>1</v>
      </c>
      <c r="F365" s="251" t="s">
        <v>155</v>
      </c>
      <c r="G365" s="249"/>
      <c r="H365" s="252">
        <v>89.280000000000001</v>
      </c>
      <c r="I365" s="249"/>
      <c r="J365" s="249"/>
      <c r="K365" s="249"/>
      <c r="L365" s="253"/>
      <c r="M365" s="254"/>
      <c r="N365" s="255"/>
      <c r="O365" s="255"/>
      <c r="P365" s="255"/>
      <c r="Q365" s="255"/>
      <c r="R365" s="255"/>
      <c r="S365" s="255"/>
      <c r="T365" s="25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7" t="s">
        <v>152</v>
      </c>
      <c r="AU365" s="257" t="s">
        <v>82</v>
      </c>
      <c r="AV365" s="14" t="s">
        <v>150</v>
      </c>
      <c r="AW365" s="14" t="s">
        <v>29</v>
      </c>
      <c r="AX365" s="14" t="s">
        <v>80</v>
      </c>
      <c r="AY365" s="257" t="s">
        <v>143</v>
      </c>
    </row>
    <row r="366" s="2" customFormat="1" ht="14.4" customHeight="1">
      <c r="A366" s="33"/>
      <c r="B366" s="34"/>
      <c r="C366" s="225" t="s">
        <v>558</v>
      </c>
      <c r="D366" s="225" t="s">
        <v>145</v>
      </c>
      <c r="E366" s="226" t="s">
        <v>559</v>
      </c>
      <c r="F366" s="227" t="s">
        <v>560</v>
      </c>
      <c r="G366" s="228" t="s">
        <v>381</v>
      </c>
      <c r="H366" s="229">
        <v>100</v>
      </c>
      <c r="I366" s="230">
        <v>86.200000000000003</v>
      </c>
      <c r="J366" s="230">
        <f>ROUND(I366*H366,2)</f>
        <v>8620</v>
      </c>
      <c r="K366" s="227" t="s">
        <v>149</v>
      </c>
      <c r="L366" s="39"/>
      <c r="M366" s="231" t="s">
        <v>1</v>
      </c>
      <c r="N366" s="232" t="s">
        <v>37</v>
      </c>
      <c r="O366" s="233">
        <v>0.189</v>
      </c>
      <c r="P366" s="233">
        <f>O366*H366</f>
        <v>18.899999999999999</v>
      </c>
      <c r="Q366" s="233">
        <v>0</v>
      </c>
      <c r="R366" s="233">
        <f>Q366*H366</f>
        <v>0</v>
      </c>
      <c r="S366" s="233">
        <v>0.0025999999999999999</v>
      </c>
      <c r="T366" s="234">
        <f>S366*H366</f>
        <v>0.26000000000000001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235" t="s">
        <v>215</v>
      </c>
      <c r="AT366" s="235" t="s">
        <v>145</v>
      </c>
      <c r="AU366" s="235" t="s">
        <v>82</v>
      </c>
      <c r="AY366" s="18" t="s">
        <v>143</v>
      </c>
      <c r="BE366" s="236">
        <f>IF(N366="základní",J366,0)</f>
        <v>8620</v>
      </c>
      <c r="BF366" s="236">
        <f>IF(N366="snížená",J366,0)</f>
        <v>0</v>
      </c>
      <c r="BG366" s="236">
        <f>IF(N366="zákl. přenesená",J366,0)</f>
        <v>0</v>
      </c>
      <c r="BH366" s="236">
        <f>IF(N366="sníž. přenesená",J366,0)</f>
        <v>0</v>
      </c>
      <c r="BI366" s="236">
        <f>IF(N366="nulová",J366,0)</f>
        <v>0</v>
      </c>
      <c r="BJ366" s="18" t="s">
        <v>80</v>
      </c>
      <c r="BK366" s="236">
        <f>ROUND(I366*H366,2)</f>
        <v>8620</v>
      </c>
      <c r="BL366" s="18" t="s">
        <v>215</v>
      </c>
      <c r="BM366" s="235" t="s">
        <v>561</v>
      </c>
    </row>
    <row r="367" s="13" customFormat="1">
      <c r="A367" s="13"/>
      <c r="B367" s="237"/>
      <c r="C367" s="238"/>
      <c r="D367" s="239" t="s">
        <v>152</v>
      </c>
      <c r="E367" s="240" t="s">
        <v>1</v>
      </c>
      <c r="F367" s="241" t="s">
        <v>562</v>
      </c>
      <c r="G367" s="238"/>
      <c r="H367" s="242">
        <v>100</v>
      </c>
      <c r="I367" s="238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7" t="s">
        <v>152</v>
      </c>
      <c r="AU367" s="247" t="s">
        <v>82</v>
      </c>
      <c r="AV367" s="13" t="s">
        <v>82</v>
      </c>
      <c r="AW367" s="13" t="s">
        <v>29</v>
      </c>
      <c r="AX367" s="13" t="s">
        <v>80</v>
      </c>
      <c r="AY367" s="247" t="s">
        <v>143</v>
      </c>
    </row>
    <row r="368" s="2" customFormat="1" ht="14.4" customHeight="1">
      <c r="A368" s="33"/>
      <c r="B368" s="34"/>
      <c r="C368" s="225" t="s">
        <v>563</v>
      </c>
      <c r="D368" s="225" t="s">
        <v>145</v>
      </c>
      <c r="E368" s="226" t="s">
        <v>564</v>
      </c>
      <c r="F368" s="227" t="s">
        <v>565</v>
      </c>
      <c r="G368" s="228" t="s">
        <v>381</v>
      </c>
      <c r="H368" s="229">
        <v>30</v>
      </c>
      <c r="I368" s="230">
        <v>67</v>
      </c>
      <c r="J368" s="230">
        <f>ROUND(I368*H368,2)</f>
        <v>2010</v>
      </c>
      <c r="K368" s="227" t="s">
        <v>149</v>
      </c>
      <c r="L368" s="39"/>
      <c r="M368" s="231" t="s">
        <v>1</v>
      </c>
      <c r="N368" s="232" t="s">
        <v>37</v>
      </c>
      <c r="O368" s="233">
        <v>0.14699999999999999</v>
      </c>
      <c r="P368" s="233">
        <f>O368*H368</f>
        <v>4.4100000000000001</v>
      </c>
      <c r="Q368" s="233">
        <v>0</v>
      </c>
      <c r="R368" s="233">
        <f>Q368*H368</f>
        <v>0</v>
      </c>
      <c r="S368" s="233">
        <v>0.0039399999999999999</v>
      </c>
      <c r="T368" s="234">
        <f>S368*H368</f>
        <v>0.1182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235" t="s">
        <v>215</v>
      </c>
      <c r="AT368" s="235" t="s">
        <v>145</v>
      </c>
      <c r="AU368" s="235" t="s">
        <v>82</v>
      </c>
      <c r="AY368" s="18" t="s">
        <v>143</v>
      </c>
      <c r="BE368" s="236">
        <f>IF(N368="základní",J368,0)</f>
        <v>2010</v>
      </c>
      <c r="BF368" s="236">
        <f>IF(N368="snížená",J368,0)</f>
        <v>0</v>
      </c>
      <c r="BG368" s="236">
        <f>IF(N368="zákl. přenesená",J368,0)</f>
        <v>0</v>
      </c>
      <c r="BH368" s="236">
        <f>IF(N368="sníž. přenesená",J368,0)</f>
        <v>0</v>
      </c>
      <c r="BI368" s="236">
        <f>IF(N368="nulová",J368,0)</f>
        <v>0</v>
      </c>
      <c r="BJ368" s="18" t="s">
        <v>80</v>
      </c>
      <c r="BK368" s="236">
        <f>ROUND(I368*H368,2)</f>
        <v>2010</v>
      </c>
      <c r="BL368" s="18" t="s">
        <v>215</v>
      </c>
      <c r="BM368" s="235" t="s">
        <v>566</v>
      </c>
    </row>
    <row r="369" s="13" customFormat="1">
      <c r="A369" s="13"/>
      <c r="B369" s="237"/>
      <c r="C369" s="238"/>
      <c r="D369" s="239" t="s">
        <v>152</v>
      </c>
      <c r="E369" s="240" t="s">
        <v>1</v>
      </c>
      <c r="F369" s="241" t="s">
        <v>567</v>
      </c>
      <c r="G369" s="238"/>
      <c r="H369" s="242">
        <v>30</v>
      </c>
      <c r="I369" s="238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7" t="s">
        <v>152</v>
      </c>
      <c r="AU369" s="247" t="s">
        <v>82</v>
      </c>
      <c r="AV369" s="13" t="s">
        <v>82</v>
      </c>
      <c r="AW369" s="13" t="s">
        <v>29</v>
      </c>
      <c r="AX369" s="13" t="s">
        <v>80</v>
      </c>
      <c r="AY369" s="247" t="s">
        <v>143</v>
      </c>
    </row>
    <row r="370" s="2" customFormat="1" ht="14.4" customHeight="1">
      <c r="A370" s="33"/>
      <c r="B370" s="34"/>
      <c r="C370" s="225" t="s">
        <v>568</v>
      </c>
      <c r="D370" s="225" t="s">
        <v>145</v>
      </c>
      <c r="E370" s="226" t="s">
        <v>569</v>
      </c>
      <c r="F370" s="227" t="s">
        <v>570</v>
      </c>
      <c r="G370" s="228" t="s">
        <v>381</v>
      </c>
      <c r="H370" s="229">
        <v>150</v>
      </c>
      <c r="I370" s="230">
        <v>163</v>
      </c>
      <c r="J370" s="230">
        <f>ROUND(I370*H370,2)</f>
        <v>24450</v>
      </c>
      <c r="K370" s="227" t="s">
        <v>149</v>
      </c>
      <c r="L370" s="39"/>
      <c r="M370" s="231" t="s">
        <v>1</v>
      </c>
      <c r="N370" s="232" t="s">
        <v>37</v>
      </c>
      <c r="O370" s="233">
        <v>0.087999999999999995</v>
      </c>
      <c r="P370" s="233">
        <f>O370*H370</f>
        <v>13.199999999999999</v>
      </c>
      <c r="Q370" s="233">
        <v>0.00182</v>
      </c>
      <c r="R370" s="233">
        <f>Q370*H370</f>
        <v>0.27300000000000002</v>
      </c>
      <c r="S370" s="233">
        <v>0</v>
      </c>
      <c r="T370" s="234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235" t="s">
        <v>215</v>
      </c>
      <c r="AT370" s="235" t="s">
        <v>145</v>
      </c>
      <c r="AU370" s="235" t="s">
        <v>82</v>
      </c>
      <c r="AY370" s="18" t="s">
        <v>143</v>
      </c>
      <c r="BE370" s="236">
        <f>IF(N370="základní",J370,0)</f>
        <v>24450</v>
      </c>
      <c r="BF370" s="236">
        <f>IF(N370="snížená",J370,0)</f>
        <v>0</v>
      </c>
      <c r="BG370" s="236">
        <f>IF(N370="zákl. přenesená",J370,0)</f>
        <v>0</v>
      </c>
      <c r="BH370" s="236">
        <f>IF(N370="sníž. přenesená",J370,0)</f>
        <v>0</v>
      </c>
      <c r="BI370" s="236">
        <f>IF(N370="nulová",J370,0)</f>
        <v>0</v>
      </c>
      <c r="BJ370" s="18" t="s">
        <v>80</v>
      </c>
      <c r="BK370" s="236">
        <f>ROUND(I370*H370,2)</f>
        <v>24450</v>
      </c>
      <c r="BL370" s="18" t="s">
        <v>215</v>
      </c>
      <c r="BM370" s="235" t="s">
        <v>571</v>
      </c>
    </row>
    <row r="371" s="13" customFormat="1">
      <c r="A371" s="13"/>
      <c r="B371" s="237"/>
      <c r="C371" s="238"/>
      <c r="D371" s="239" t="s">
        <v>152</v>
      </c>
      <c r="E371" s="240" t="s">
        <v>1</v>
      </c>
      <c r="F371" s="241" t="s">
        <v>572</v>
      </c>
      <c r="G371" s="238"/>
      <c r="H371" s="242">
        <v>150</v>
      </c>
      <c r="I371" s="238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152</v>
      </c>
      <c r="AU371" s="247" t="s">
        <v>82</v>
      </c>
      <c r="AV371" s="13" t="s">
        <v>82</v>
      </c>
      <c r="AW371" s="13" t="s">
        <v>29</v>
      </c>
      <c r="AX371" s="13" t="s">
        <v>80</v>
      </c>
      <c r="AY371" s="247" t="s">
        <v>143</v>
      </c>
    </row>
    <row r="372" s="2" customFormat="1" ht="24.15" customHeight="1">
      <c r="A372" s="33"/>
      <c r="B372" s="34"/>
      <c r="C372" s="225" t="s">
        <v>573</v>
      </c>
      <c r="D372" s="225" t="s">
        <v>145</v>
      </c>
      <c r="E372" s="226" t="s">
        <v>574</v>
      </c>
      <c r="F372" s="227" t="s">
        <v>575</v>
      </c>
      <c r="G372" s="228" t="s">
        <v>381</v>
      </c>
      <c r="H372" s="229">
        <v>10</v>
      </c>
      <c r="I372" s="230">
        <v>495</v>
      </c>
      <c r="J372" s="230">
        <f>ROUND(I372*H372,2)</f>
        <v>4950</v>
      </c>
      <c r="K372" s="227" t="s">
        <v>149</v>
      </c>
      <c r="L372" s="39"/>
      <c r="M372" s="231" t="s">
        <v>1</v>
      </c>
      <c r="N372" s="232" t="s">
        <v>37</v>
      </c>
      <c r="O372" s="233">
        <v>0.56499999999999995</v>
      </c>
      <c r="P372" s="233">
        <f>O372*H372</f>
        <v>5.6499999999999995</v>
      </c>
      <c r="Q372" s="233">
        <v>0.0022200000000000002</v>
      </c>
      <c r="R372" s="233">
        <f>Q372*H372</f>
        <v>0.022200000000000001</v>
      </c>
      <c r="S372" s="233">
        <v>0</v>
      </c>
      <c r="T372" s="234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235" t="s">
        <v>215</v>
      </c>
      <c r="AT372" s="235" t="s">
        <v>145</v>
      </c>
      <c r="AU372" s="235" t="s">
        <v>82</v>
      </c>
      <c r="AY372" s="18" t="s">
        <v>143</v>
      </c>
      <c r="BE372" s="236">
        <f>IF(N372="základní",J372,0)</f>
        <v>4950</v>
      </c>
      <c r="BF372" s="236">
        <f>IF(N372="snížená",J372,0)</f>
        <v>0</v>
      </c>
      <c r="BG372" s="236">
        <f>IF(N372="zákl. přenesená",J372,0)</f>
        <v>0</v>
      </c>
      <c r="BH372" s="236">
        <f>IF(N372="sníž. přenesená",J372,0)</f>
        <v>0</v>
      </c>
      <c r="BI372" s="236">
        <f>IF(N372="nulová",J372,0)</f>
        <v>0</v>
      </c>
      <c r="BJ372" s="18" t="s">
        <v>80</v>
      </c>
      <c r="BK372" s="236">
        <f>ROUND(I372*H372,2)</f>
        <v>4950</v>
      </c>
      <c r="BL372" s="18" t="s">
        <v>215</v>
      </c>
      <c r="BM372" s="235" t="s">
        <v>576</v>
      </c>
    </row>
    <row r="373" s="2" customFormat="1" ht="24.15" customHeight="1">
      <c r="A373" s="33"/>
      <c r="B373" s="34"/>
      <c r="C373" s="225" t="s">
        <v>577</v>
      </c>
      <c r="D373" s="225" t="s">
        <v>145</v>
      </c>
      <c r="E373" s="226" t="s">
        <v>578</v>
      </c>
      <c r="F373" s="227" t="s">
        <v>579</v>
      </c>
      <c r="G373" s="228" t="s">
        <v>381</v>
      </c>
      <c r="H373" s="229">
        <v>65</v>
      </c>
      <c r="I373" s="230">
        <v>566</v>
      </c>
      <c r="J373" s="230">
        <f>ROUND(I373*H373,2)</f>
        <v>36790</v>
      </c>
      <c r="K373" s="227" t="s">
        <v>149</v>
      </c>
      <c r="L373" s="39"/>
      <c r="M373" s="231" t="s">
        <v>1</v>
      </c>
      <c r="N373" s="232" t="s">
        <v>37</v>
      </c>
      <c r="O373" s="233">
        <v>0.625</v>
      </c>
      <c r="P373" s="233">
        <f>O373*H373</f>
        <v>40.625</v>
      </c>
      <c r="Q373" s="233">
        <v>0.0029099999999999998</v>
      </c>
      <c r="R373" s="233">
        <f>Q373*H373</f>
        <v>0.18914999999999999</v>
      </c>
      <c r="S373" s="233">
        <v>0</v>
      </c>
      <c r="T373" s="234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235" t="s">
        <v>215</v>
      </c>
      <c r="AT373" s="235" t="s">
        <v>145</v>
      </c>
      <c r="AU373" s="235" t="s">
        <v>82</v>
      </c>
      <c r="AY373" s="18" t="s">
        <v>143</v>
      </c>
      <c r="BE373" s="236">
        <f>IF(N373="základní",J373,0)</f>
        <v>36790</v>
      </c>
      <c r="BF373" s="236">
        <f>IF(N373="snížená",J373,0)</f>
        <v>0</v>
      </c>
      <c r="BG373" s="236">
        <f>IF(N373="zákl. přenesená",J373,0)</f>
        <v>0</v>
      </c>
      <c r="BH373" s="236">
        <f>IF(N373="sníž. přenesená",J373,0)</f>
        <v>0</v>
      </c>
      <c r="BI373" s="236">
        <f>IF(N373="nulová",J373,0)</f>
        <v>0</v>
      </c>
      <c r="BJ373" s="18" t="s">
        <v>80</v>
      </c>
      <c r="BK373" s="236">
        <f>ROUND(I373*H373,2)</f>
        <v>36790</v>
      </c>
      <c r="BL373" s="18" t="s">
        <v>215</v>
      </c>
      <c r="BM373" s="235" t="s">
        <v>580</v>
      </c>
    </row>
    <row r="374" s="2" customFormat="1" ht="24.15" customHeight="1">
      <c r="A374" s="33"/>
      <c r="B374" s="34"/>
      <c r="C374" s="225" t="s">
        <v>581</v>
      </c>
      <c r="D374" s="225" t="s">
        <v>145</v>
      </c>
      <c r="E374" s="226" t="s">
        <v>582</v>
      </c>
      <c r="F374" s="227" t="s">
        <v>583</v>
      </c>
      <c r="G374" s="228" t="s">
        <v>381</v>
      </c>
      <c r="H374" s="229">
        <v>75</v>
      </c>
      <c r="I374" s="230">
        <v>847</v>
      </c>
      <c r="J374" s="230">
        <f>ROUND(I374*H374,2)</f>
        <v>63525</v>
      </c>
      <c r="K374" s="227" t="s">
        <v>149</v>
      </c>
      <c r="L374" s="39"/>
      <c r="M374" s="231" t="s">
        <v>1</v>
      </c>
      <c r="N374" s="232" t="s">
        <v>37</v>
      </c>
      <c r="O374" s="233">
        <v>0.84499999999999997</v>
      </c>
      <c r="P374" s="233">
        <f>O374*H374</f>
        <v>63.375</v>
      </c>
      <c r="Q374" s="233">
        <v>0.0058399999999999997</v>
      </c>
      <c r="R374" s="233">
        <f>Q374*H374</f>
        <v>0.438</v>
      </c>
      <c r="S374" s="233">
        <v>0</v>
      </c>
      <c r="T374" s="234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235" t="s">
        <v>215</v>
      </c>
      <c r="AT374" s="235" t="s">
        <v>145</v>
      </c>
      <c r="AU374" s="235" t="s">
        <v>82</v>
      </c>
      <c r="AY374" s="18" t="s">
        <v>143</v>
      </c>
      <c r="BE374" s="236">
        <f>IF(N374="základní",J374,0)</f>
        <v>63525</v>
      </c>
      <c r="BF374" s="236">
        <f>IF(N374="snížená",J374,0)</f>
        <v>0</v>
      </c>
      <c r="BG374" s="236">
        <f>IF(N374="zákl. přenesená",J374,0)</f>
        <v>0</v>
      </c>
      <c r="BH374" s="236">
        <f>IF(N374="sníž. přenesená",J374,0)</f>
        <v>0</v>
      </c>
      <c r="BI374" s="236">
        <f>IF(N374="nulová",J374,0)</f>
        <v>0</v>
      </c>
      <c r="BJ374" s="18" t="s">
        <v>80</v>
      </c>
      <c r="BK374" s="236">
        <f>ROUND(I374*H374,2)</f>
        <v>63525</v>
      </c>
      <c r="BL374" s="18" t="s">
        <v>215</v>
      </c>
      <c r="BM374" s="235" t="s">
        <v>584</v>
      </c>
    </row>
    <row r="375" s="13" customFormat="1">
      <c r="A375" s="13"/>
      <c r="B375" s="237"/>
      <c r="C375" s="238"/>
      <c r="D375" s="239" t="s">
        <v>152</v>
      </c>
      <c r="E375" s="240" t="s">
        <v>1</v>
      </c>
      <c r="F375" s="241" t="s">
        <v>585</v>
      </c>
      <c r="G375" s="238"/>
      <c r="H375" s="242">
        <v>75</v>
      </c>
      <c r="I375" s="238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7" t="s">
        <v>152</v>
      </c>
      <c r="AU375" s="247" t="s">
        <v>82</v>
      </c>
      <c r="AV375" s="13" t="s">
        <v>82</v>
      </c>
      <c r="AW375" s="13" t="s">
        <v>29</v>
      </c>
      <c r="AX375" s="13" t="s">
        <v>80</v>
      </c>
      <c r="AY375" s="247" t="s">
        <v>143</v>
      </c>
    </row>
    <row r="376" s="2" customFormat="1" ht="24.15" customHeight="1">
      <c r="A376" s="33"/>
      <c r="B376" s="34"/>
      <c r="C376" s="225" t="s">
        <v>586</v>
      </c>
      <c r="D376" s="225" t="s">
        <v>145</v>
      </c>
      <c r="E376" s="226" t="s">
        <v>587</v>
      </c>
      <c r="F376" s="227" t="s">
        <v>588</v>
      </c>
      <c r="G376" s="228" t="s">
        <v>381</v>
      </c>
      <c r="H376" s="229">
        <v>89.280000000000001</v>
      </c>
      <c r="I376" s="230">
        <v>636</v>
      </c>
      <c r="J376" s="230">
        <f>ROUND(I376*H376,2)</f>
        <v>56782.080000000002</v>
      </c>
      <c r="K376" s="227" t="s">
        <v>149</v>
      </c>
      <c r="L376" s="39"/>
      <c r="M376" s="231" t="s">
        <v>1</v>
      </c>
      <c r="N376" s="232" t="s">
        <v>37</v>
      </c>
      <c r="O376" s="233">
        <v>0.36299999999999999</v>
      </c>
      <c r="P376" s="233">
        <f>O376*H376</f>
        <v>32.408639999999998</v>
      </c>
      <c r="Q376" s="233">
        <v>0.0042900000000000004</v>
      </c>
      <c r="R376" s="233">
        <f>Q376*H376</f>
        <v>0.38301120000000005</v>
      </c>
      <c r="S376" s="233">
        <v>0</v>
      </c>
      <c r="T376" s="234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235" t="s">
        <v>215</v>
      </c>
      <c r="AT376" s="235" t="s">
        <v>145</v>
      </c>
      <c r="AU376" s="235" t="s">
        <v>82</v>
      </c>
      <c r="AY376" s="18" t="s">
        <v>143</v>
      </c>
      <c r="BE376" s="236">
        <f>IF(N376="základní",J376,0)</f>
        <v>56782.080000000002</v>
      </c>
      <c r="BF376" s="236">
        <f>IF(N376="snížená",J376,0)</f>
        <v>0</v>
      </c>
      <c r="BG376" s="236">
        <f>IF(N376="zákl. přenesená",J376,0)</f>
        <v>0</v>
      </c>
      <c r="BH376" s="236">
        <f>IF(N376="sníž. přenesená",J376,0)</f>
        <v>0</v>
      </c>
      <c r="BI376" s="236">
        <f>IF(N376="nulová",J376,0)</f>
        <v>0</v>
      </c>
      <c r="BJ376" s="18" t="s">
        <v>80</v>
      </c>
      <c r="BK376" s="236">
        <f>ROUND(I376*H376,2)</f>
        <v>56782.080000000002</v>
      </c>
      <c r="BL376" s="18" t="s">
        <v>215</v>
      </c>
      <c r="BM376" s="235" t="s">
        <v>589</v>
      </c>
    </row>
    <row r="377" s="13" customFormat="1">
      <c r="A377" s="13"/>
      <c r="B377" s="237"/>
      <c r="C377" s="238"/>
      <c r="D377" s="239" t="s">
        <v>152</v>
      </c>
      <c r="E377" s="240" t="s">
        <v>1</v>
      </c>
      <c r="F377" s="241" t="s">
        <v>556</v>
      </c>
      <c r="G377" s="238"/>
      <c r="H377" s="242">
        <v>31.98</v>
      </c>
      <c r="I377" s="238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7" t="s">
        <v>152</v>
      </c>
      <c r="AU377" s="247" t="s">
        <v>82</v>
      </c>
      <c r="AV377" s="13" t="s">
        <v>82</v>
      </c>
      <c r="AW377" s="13" t="s">
        <v>29</v>
      </c>
      <c r="AX377" s="13" t="s">
        <v>72</v>
      </c>
      <c r="AY377" s="247" t="s">
        <v>143</v>
      </c>
    </row>
    <row r="378" s="13" customFormat="1">
      <c r="A378" s="13"/>
      <c r="B378" s="237"/>
      <c r="C378" s="238"/>
      <c r="D378" s="239" t="s">
        <v>152</v>
      </c>
      <c r="E378" s="240" t="s">
        <v>1</v>
      </c>
      <c r="F378" s="241" t="s">
        <v>557</v>
      </c>
      <c r="G378" s="238"/>
      <c r="H378" s="242">
        <v>57.299999999999997</v>
      </c>
      <c r="I378" s="238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7" t="s">
        <v>152</v>
      </c>
      <c r="AU378" s="247" t="s">
        <v>82</v>
      </c>
      <c r="AV378" s="13" t="s">
        <v>82</v>
      </c>
      <c r="AW378" s="13" t="s">
        <v>29</v>
      </c>
      <c r="AX378" s="13" t="s">
        <v>72</v>
      </c>
      <c r="AY378" s="247" t="s">
        <v>143</v>
      </c>
    </row>
    <row r="379" s="14" customFormat="1">
      <c r="A379" s="14"/>
      <c r="B379" s="248"/>
      <c r="C379" s="249"/>
      <c r="D379" s="239" t="s">
        <v>152</v>
      </c>
      <c r="E379" s="250" t="s">
        <v>1</v>
      </c>
      <c r="F379" s="251" t="s">
        <v>155</v>
      </c>
      <c r="G379" s="249"/>
      <c r="H379" s="252">
        <v>89.280000000000001</v>
      </c>
      <c r="I379" s="249"/>
      <c r="J379" s="249"/>
      <c r="K379" s="249"/>
      <c r="L379" s="253"/>
      <c r="M379" s="254"/>
      <c r="N379" s="255"/>
      <c r="O379" s="255"/>
      <c r="P379" s="255"/>
      <c r="Q379" s="255"/>
      <c r="R379" s="255"/>
      <c r="S379" s="255"/>
      <c r="T379" s="25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7" t="s">
        <v>152</v>
      </c>
      <c r="AU379" s="257" t="s">
        <v>82</v>
      </c>
      <c r="AV379" s="14" t="s">
        <v>150</v>
      </c>
      <c r="AW379" s="14" t="s">
        <v>29</v>
      </c>
      <c r="AX379" s="14" t="s">
        <v>80</v>
      </c>
      <c r="AY379" s="257" t="s">
        <v>143</v>
      </c>
    </row>
    <row r="380" s="2" customFormat="1" ht="24.15" customHeight="1">
      <c r="A380" s="33"/>
      <c r="B380" s="34"/>
      <c r="C380" s="225" t="s">
        <v>590</v>
      </c>
      <c r="D380" s="225" t="s">
        <v>145</v>
      </c>
      <c r="E380" s="226" t="s">
        <v>591</v>
      </c>
      <c r="F380" s="227" t="s">
        <v>592</v>
      </c>
      <c r="G380" s="228" t="s">
        <v>381</v>
      </c>
      <c r="H380" s="229">
        <v>100</v>
      </c>
      <c r="I380" s="230">
        <v>635</v>
      </c>
      <c r="J380" s="230">
        <f>ROUND(I380*H380,2)</f>
        <v>63500</v>
      </c>
      <c r="K380" s="227" t="s">
        <v>149</v>
      </c>
      <c r="L380" s="39"/>
      <c r="M380" s="231" t="s">
        <v>1</v>
      </c>
      <c r="N380" s="232" t="s">
        <v>37</v>
      </c>
      <c r="O380" s="233">
        <v>0.248</v>
      </c>
      <c r="P380" s="233">
        <f>O380*H380</f>
        <v>24.800000000000001</v>
      </c>
      <c r="Q380" s="233">
        <v>0.0016199999999999999</v>
      </c>
      <c r="R380" s="233">
        <f>Q380*H380</f>
        <v>0.16199999999999998</v>
      </c>
      <c r="S380" s="233">
        <v>0</v>
      </c>
      <c r="T380" s="234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235" t="s">
        <v>215</v>
      </c>
      <c r="AT380" s="235" t="s">
        <v>145</v>
      </c>
      <c r="AU380" s="235" t="s">
        <v>82</v>
      </c>
      <c r="AY380" s="18" t="s">
        <v>143</v>
      </c>
      <c r="BE380" s="236">
        <f>IF(N380="základní",J380,0)</f>
        <v>63500</v>
      </c>
      <c r="BF380" s="236">
        <f>IF(N380="snížená",J380,0)</f>
        <v>0</v>
      </c>
      <c r="BG380" s="236">
        <f>IF(N380="zákl. přenesená",J380,0)</f>
        <v>0</v>
      </c>
      <c r="BH380" s="236">
        <f>IF(N380="sníž. přenesená",J380,0)</f>
        <v>0</v>
      </c>
      <c r="BI380" s="236">
        <f>IF(N380="nulová",J380,0)</f>
        <v>0</v>
      </c>
      <c r="BJ380" s="18" t="s">
        <v>80</v>
      </c>
      <c r="BK380" s="236">
        <f>ROUND(I380*H380,2)</f>
        <v>63500</v>
      </c>
      <c r="BL380" s="18" t="s">
        <v>215</v>
      </c>
      <c r="BM380" s="235" t="s">
        <v>593</v>
      </c>
    </row>
    <row r="381" s="13" customFormat="1">
      <c r="A381" s="13"/>
      <c r="B381" s="237"/>
      <c r="C381" s="238"/>
      <c r="D381" s="239" t="s">
        <v>152</v>
      </c>
      <c r="E381" s="240" t="s">
        <v>1</v>
      </c>
      <c r="F381" s="241" t="s">
        <v>562</v>
      </c>
      <c r="G381" s="238"/>
      <c r="H381" s="242">
        <v>100</v>
      </c>
      <c r="I381" s="238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7" t="s">
        <v>152</v>
      </c>
      <c r="AU381" s="247" t="s">
        <v>82</v>
      </c>
      <c r="AV381" s="13" t="s">
        <v>82</v>
      </c>
      <c r="AW381" s="13" t="s">
        <v>29</v>
      </c>
      <c r="AX381" s="13" t="s">
        <v>80</v>
      </c>
      <c r="AY381" s="247" t="s">
        <v>143</v>
      </c>
    </row>
    <row r="382" s="2" customFormat="1" ht="24.15" customHeight="1">
      <c r="A382" s="33"/>
      <c r="B382" s="34"/>
      <c r="C382" s="225" t="s">
        <v>594</v>
      </c>
      <c r="D382" s="225" t="s">
        <v>145</v>
      </c>
      <c r="E382" s="226" t="s">
        <v>595</v>
      </c>
      <c r="F382" s="227" t="s">
        <v>596</v>
      </c>
      <c r="G382" s="228" t="s">
        <v>381</v>
      </c>
      <c r="H382" s="229">
        <v>30</v>
      </c>
      <c r="I382" s="230">
        <v>950</v>
      </c>
      <c r="J382" s="230">
        <f>ROUND(I382*H382,2)</f>
        <v>28500</v>
      </c>
      <c r="K382" s="227" t="s">
        <v>1</v>
      </c>
      <c r="L382" s="39"/>
      <c r="M382" s="231" t="s">
        <v>1</v>
      </c>
      <c r="N382" s="232" t="s">
        <v>37</v>
      </c>
      <c r="O382" s="233">
        <v>0.33400000000000002</v>
      </c>
      <c r="P382" s="233">
        <f>O382*H382</f>
        <v>10.020000000000001</v>
      </c>
      <c r="Q382" s="233">
        <v>0.0021700000000000001</v>
      </c>
      <c r="R382" s="233">
        <f>Q382*H382</f>
        <v>0.065100000000000005</v>
      </c>
      <c r="S382" s="233">
        <v>0</v>
      </c>
      <c r="T382" s="234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35" t="s">
        <v>215</v>
      </c>
      <c r="AT382" s="235" t="s">
        <v>145</v>
      </c>
      <c r="AU382" s="235" t="s">
        <v>82</v>
      </c>
      <c r="AY382" s="18" t="s">
        <v>143</v>
      </c>
      <c r="BE382" s="236">
        <f>IF(N382="základní",J382,0)</f>
        <v>28500</v>
      </c>
      <c r="BF382" s="236">
        <f>IF(N382="snížená",J382,0)</f>
        <v>0</v>
      </c>
      <c r="BG382" s="236">
        <f>IF(N382="zákl. přenesená",J382,0)</f>
        <v>0</v>
      </c>
      <c r="BH382" s="236">
        <f>IF(N382="sníž. přenesená",J382,0)</f>
        <v>0</v>
      </c>
      <c r="BI382" s="236">
        <f>IF(N382="nulová",J382,0)</f>
        <v>0</v>
      </c>
      <c r="BJ382" s="18" t="s">
        <v>80</v>
      </c>
      <c r="BK382" s="236">
        <f>ROUND(I382*H382,2)</f>
        <v>28500</v>
      </c>
      <c r="BL382" s="18" t="s">
        <v>215</v>
      </c>
      <c r="BM382" s="235" t="s">
        <v>597</v>
      </c>
    </row>
    <row r="383" s="13" customFormat="1">
      <c r="A383" s="13"/>
      <c r="B383" s="237"/>
      <c r="C383" s="238"/>
      <c r="D383" s="239" t="s">
        <v>152</v>
      </c>
      <c r="E383" s="240" t="s">
        <v>1</v>
      </c>
      <c r="F383" s="241" t="s">
        <v>295</v>
      </c>
      <c r="G383" s="238"/>
      <c r="H383" s="242">
        <v>30</v>
      </c>
      <c r="I383" s="238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152</v>
      </c>
      <c r="AU383" s="247" t="s">
        <v>82</v>
      </c>
      <c r="AV383" s="13" t="s">
        <v>82</v>
      </c>
      <c r="AW383" s="13" t="s">
        <v>29</v>
      </c>
      <c r="AX383" s="13" t="s">
        <v>80</v>
      </c>
      <c r="AY383" s="247" t="s">
        <v>143</v>
      </c>
    </row>
    <row r="384" s="12" customFormat="1" ht="22.8" customHeight="1">
      <c r="A384" s="12"/>
      <c r="B384" s="210"/>
      <c r="C384" s="211"/>
      <c r="D384" s="212" t="s">
        <v>71</v>
      </c>
      <c r="E384" s="223" t="s">
        <v>598</v>
      </c>
      <c r="F384" s="223" t="s">
        <v>599</v>
      </c>
      <c r="G384" s="211"/>
      <c r="H384" s="211"/>
      <c r="I384" s="211"/>
      <c r="J384" s="224">
        <f>BK384</f>
        <v>374283.85000000003</v>
      </c>
      <c r="K384" s="211"/>
      <c r="L384" s="215"/>
      <c r="M384" s="216"/>
      <c r="N384" s="217"/>
      <c r="O384" s="217"/>
      <c r="P384" s="218">
        <f>SUM(P385:P431)</f>
        <v>161.83156399999999</v>
      </c>
      <c r="Q384" s="217"/>
      <c r="R384" s="218">
        <f>SUM(R385:R431)</f>
        <v>2.7985722800000001</v>
      </c>
      <c r="S384" s="217"/>
      <c r="T384" s="219">
        <f>SUM(T385:T431)</f>
        <v>0.14899999999999999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20" t="s">
        <v>82</v>
      </c>
      <c r="AT384" s="221" t="s">
        <v>71</v>
      </c>
      <c r="AU384" s="221" t="s">
        <v>80</v>
      </c>
      <c r="AY384" s="220" t="s">
        <v>143</v>
      </c>
      <c r="BK384" s="222">
        <f>SUM(BK385:BK431)</f>
        <v>374283.85000000003</v>
      </c>
    </row>
    <row r="385" s="2" customFormat="1" ht="24.15" customHeight="1">
      <c r="A385" s="33"/>
      <c r="B385" s="34"/>
      <c r="C385" s="225" t="s">
        <v>600</v>
      </c>
      <c r="D385" s="225" t="s">
        <v>145</v>
      </c>
      <c r="E385" s="226" t="s">
        <v>601</v>
      </c>
      <c r="F385" s="227" t="s">
        <v>602</v>
      </c>
      <c r="G385" s="228" t="s">
        <v>185</v>
      </c>
      <c r="H385" s="229">
        <v>8</v>
      </c>
      <c r="I385" s="230">
        <v>34.899999999999999</v>
      </c>
      <c r="J385" s="230">
        <f>ROUND(I385*H385,2)</f>
        <v>279.19999999999999</v>
      </c>
      <c r="K385" s="227" t="s">
        <v>149</v>
      </c>
      <c r="L385" s="39"/>
      <c r="M385" s="231" t="s">
        <v>1</v>
      </c>
      <c r="N385" s="232" t="s">
        <v>37</v>
      </c>
      <c r="O385" s="233">
        <v>0.083000000000000004</v>
      </c>
      <c r="P385" s="233">
        <f>O385*H385</f>
        <v>0.66400000000000003</v>
      </c>
      <c r="Q385" s="233">
        <v>0</v>
      </c>
      <c r="R385" s="233">
        <f>Q385*H385</f>
        <v>0</v>
      </c>
      <c r="S385" s="233">
        <v>0.0030000000000000001</v>
      </c>
      <c r="T385" s="234">
        <f>S385*H385</f>
        <v>0.024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235" t="s">
        <v>215</v>
      </c>
      <c r="AT385" s="235" t="s">
        <v>145</v>
      </c>
      <c r="AU385" s="235" t="s">
        <v>82</v>
      </c>
      <c r="AY385" s="18" t="s">
        <v>143</v>
      </c>
      <c r="BE385" s="236">
        <f>IF(N385="základní",J385,0)</f>
        <v>279.19999999999999</v>
      </c>
      <c r="BF385" s="236">
        <f>IF(N385="snížená",J385,0)</f>
        <v>0</v>
      </c>
      <c r="BG385" s="236">
        <f>IF(N385="zákl. přenesená",J385,0)</f>
        <v>0</v>
      </c>
      <c r="BH385" s="236">
        <f>IF(N385="sníž. přenesená",J385,0)</f>
        <v>0</v>
      </c>
      <c r="BI385" s="236">
        <f>IF(N385="nulová",J385,0)</f>
        <v>0</v>
      </c>
      <c r="BJ385" s="18" t="s">
        <v>80</v>
      </c>
      <c r="BK385" s="236">
        <f>ROUND(I385*H385,2)</f>
        <v>279.19999999999999</v>
      </c>
      <c r="BL385" s="18" t="s">
        <v>215</v>
      </c>
      <c r="BM385" s="235" t="s">
        <v>603</v>
      </c>
    </row>
    <row r="386" s="13" customFormat="1">
      <c r="A386" s="13"/>
      <c r="B386" s="237"/>
      <c r="C386" s="238"/>
      <c r="D386" s="239" t="s">
        <v>152</v>
      </c>
      <c r="E386" s="240" t="s">
        <v>1</v>
      </c>
      <c r="F386" s="241" t="s">
        <v>188</v>
      </c>
      <c r="G386" s="238"/>
      <c r="H386" s="242">
        <v>8</v>
      </c>
      <c r="I386" s="238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7" t="s">
        <v>152</v>
      </c>
      <c r="AU386" s="247" t="s">
        <v>82</v>
      </c>
      <c r="AV386" s="13" t="s">
        <v>82</v>
      </c>
      <c r="AW386" s="13" t="s">
        <v>29</v>
      </c>
      <c r="AX386" s="13" t="s">
        <v>72</v>
      </c>
      <c r="AY386" s="247" t="s">
        <v>143</v>
      </c>
    </row>
    <row r="387" s="14" customFormat="1">
      <c r="A387" s="14"/>
      <c r="B387" s="248"/>
      <c r="C387" s="249"/>
      <c r="D387" s="239" t="s">
        <v>152</v>
      </c>
      <c r="E387" s="250" t="s">
        <v>1</v>
      </c>
      <c r="F387" s="251" t="s">
        <v>155</v>
      </c>
      <c r="G387" s="249"/>
      <c r="H387" s="252">
        <v>8</v>
      </c>
      <c r="I387" s="249"/>
      <c r="J387" s="249"/>
      <c r="K387" s="249"/>
      <c r="L387" s="253"/>
      <c r="M387" s="254"/>
      <c r="N387" s="255"/>
      <c r="O387" s="255"/>
      <c r="P387" s="255"/>
      <c r="Q387" s="255"/>
      <c r="R387" s="255"/>
      <c r="S387" s="255"/>
      <c r="T387" s="25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7" t="s">
        <v>152</v>
      </c>
      <c r="AU387" s="257" t="s">
        <v>82</v>
      </c>
      <c r="AV387" s="14" t="s">
        <v>150</v>
      </c>
      <c r="AW387" s="14" t="s">
        <v>29</v>
      </c>
      <c r="AX387" s="14" t="s">
        <v>80</v>
      </c>
      <c r="AY387" s="257" t="s">
        <v>143</v>
      </c>
    </row>
    <row r="388" s="2" customFormat="1" ht="24.15" customHeight="1">
      <c r="A388" s="33"/>
      <c r="B388" s="34"/>
      <c r="C388" s="225" t="s">
        <v>604</v>
      </c>
      <c r="D388" s="225" t="s">
        <v>145</v>
      </c>
      <c r="E388" s="226" t="s">
        <v>605</v>
      </c>
      <c r="F388" s="227" t="s">
        <v>606</v>
      </c>
      <c r="G388" s="228" t="s">
        <v>185</v>
      </c>
      <c r="H388" s="229">
        <v>25</v>
      </c>
      <c r="I388" s="230">
        <v>50.399999999999999</v>
      </c>
      <c r="J388" s="230">
        <f>ROUND(I388*H388,2)</f>
        <v>1260</v>
      </c>
      <c r="K388" s="227" t="s">
        <v>149</v>
      </c>
      <c r="L388" s="39"/>
      <c r="M388" s="231" t="s">
        <v>1</v>
      </c>
      <c r="N388" s="232" t="s">
        <v>37</v>
      </c>
      <c r="O388" s="233">
        <v>0.12</v>
      </c>
      <c r="P388" s="233">
        <f>O388*H388</f>
        <v>3</v>
      </c>
      <c r="Q388" s="233">
        <v>0</v>
      </c>
      <c r="R388" s="233">
        <f>Q388*H388</f>
        <v>0</v>
      </c>
      <c r="S388" s="233">
        <v>0.0050000000000000001</v>
      </c>
      <c r="T388" s="234">
        <f>S388*H388</f>
        <v>0.125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235" t="s">
        <v>215</v>
      </c>
      <c r="AT388" s="235" t="s">
        <v>145</v>
      </c>
      <c r="AU388" s="235" t="s">
        <v>82</v>
      </c>
      <c r="AY388" s="18" t="s">
        <v>143</v>
      </c>
      <c r="BE388" s="236">
        <f>IF(N388="základní",J388,0)</f>
        <v>1260</v>
      </c>
      <c r="BF388" s="236">
        <f>IF(N388="snížená",J388,0)</f>
        <v>0</v>
      </c>
      <c r="BG388" s="236">
        <f>IF(N388="zákl. přenesená",J388,0)</f>
        <v>0</v>
      </c>
      <c r="BH388" s="236">
        <f>IF(N388="sníž. přenesená",J388,0)</f>
        <v>0</v>
      </c>
      <c r="BI388" s="236">
        <f>IF(N388="nulová",J388,0)</f>
        <v>0</v>
      </c>
      <c r="BJ388" s="18" t="s">
        <v>80</v>
      </c>
      <c r="BK388" s="236">
        <f>ROUND(I388*H388,2)</f>
        <v>1260</v>
      </c>
      <c r="BL388" s="18" t="s">
        <v>215</v>
      </c>
      <c r="BM388" s="235" t="s">
        <v>607</v>
      </c>
    </row>
    <row r="389" s="13" customFormat="1">
      <c r="A389" s="13"/>
      <c r="B389" s="237"/>
      <c r="C389" s="238"/>
      <c r="D389" s="239" t="s">
        <v>152</v>
      </c>
      <c r="E389" s="240" t="s">
        <v>1</v>
      </c>
      <c r="F389" s="241" t="s">
        <v>608</v>
      </c>
      <c r="G389" s="238"/>
      <c r="H389" s="242">
        <v>3</v>
      </c>
      <c r="I389" s="238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152</v>
      </c>
      <c r="AU389" s="247" t="s">
        <v>82</v>
      </c>
      <c r="AV389" s="13" t="s">
        <v>82</v>
      </c>
      <c r="AW389" s="13" t="s">
        <v>29</v>
      </c>
      <c r="AX389" s="13" t="s">
        <v>72</v>
      </c>
      <c r="AY389" s="247" t="s">
        <v>143</v>
      </c>
    </row>
    <row r="390" s="13" customFormat="1">
      <c r="A390" s="13"/>
      <c r="B390" s="237"/>
      <c r="C390" s="238"/>
      <c r="D390" s="239" t="s">
        <v>152</v>
      </c>
      <c r="E390" s="240" t="s">
        <v>1</v>
      </c>
      <c r="F390" s="241" t="s">
        <v>609</v>
      </c>
      <c r="G390" s="238"/>
      <c r="H390" s="242">
        <v>22</v>
      </c>
      <c r="I390" s="238"/>
      <c r="J390" s="238"/>
      <c r="K390" s="238"/>
      <c r="L390" s="243"/>
      <c r="M390" s="244"/>
      <c r="N390" s="245"/>
      <c r="O390" s="245"/>
      <c r="P390" s="245"/>
      <c r="Q390" s="245"/>
      <c r="R390" s="245"/>
      <c r="S390" s="245"/>
      <c r="T390" s="24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7" t="s">
        <v>152</v>
      </c>
      <c r="AU390" s="247" t="s">
        <v>82</v>
      </c>
      <c r="AV390" s="13" t="s">
        <v>82</v>
      </c>
      <c r="AW390" s="13" t="s">
        <v>29</v>
      </c>
      <c r="AX390" s="13" t="s">
        <v>72</v>
      </c>
      <c r="AY390" s="247" t="s">
        <v>143</v>
      </c>
    </row>
    <row r="391" s="14" customFormat="1">
      <c r="A391" s="14"/>
      <c r="B391" s="248"/>
      <c r="C391" s="249"/>
      <c r="D391" s="239" t="s">
        <v>152</v>
      </c>
      <c r="E391" s="250" t="s">
        <v>1</v>
      </c>
      <c r="F391" s="251" t="s">
        <v>155</v>
      </c>
      <c r="G391" s="249"/>
      <c r="H391" s="252">
        <v>25</v>
      </c>
      <c r="I391" s="249"/>
      <c r="J391" s="249"/>
      <c r="K391" s="249"/>
      <c r="L391" s="253"/>
      <c r="M391" s="254"/>
      <c r="N391" s="255"/>
      <c r="O391" s="255"/>
      <c r="P391" s="255"/>
      <c r="Q391" s="255"/>
      <c r="R391" s="255"/>
      <c r="S391" s="255"/>
      <c r="T391" s="25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7" t="s">
        <v>152</v>
      </c>
      <c r="AU391" s="257" t="s">
        <v>82</v>
      </c>
      <c r="AV391" s="14" t="s">
        <v>150</v>
      </c>
      <c r="AW391" s="14" t="s">
        <v>29</v>
      </c>
      <c r="AX391" s="14" t="s">
        <v>80</v>
      </c>
      <c r="AY391" s="257" t="s">
        <v>143</v>
      </c>
    </row>
    <row r="392" s="2" customFormat="1" ht="24.15" customHeight="1">
      <c r="A392" s="33"/>
      <c r="B392" s="34"/>
      <c r="C392" s="225" t="s">
        <v>610</v>
      </c>
      <c r="D392" s="225" t="s">
        <v>145</v>
      </c>
      <c r="E392" s="226" t="s">
        <v>611</v>
      </c>
      <c r="F392" s="227" t="s">
        <v>612</v>
      </c>
      <c r="G392" s="228" t="s">
        <v>180</v>
      </c>
      <c r="H392" s="229">
        <v>74.195999999999998</v>
      </c>
      <c r="I392" s="230">
        <v>670</v>
      </c>
      <c r="J392" s="230">
        <f>ROUND(I392*H392,2)</f>
        <v>49711.32</v>
      </c>
      <c r="K392" s="227" t="s">
        <v>149</v>
      </c>
      <c r="L392" s="39"/>
      <c r="M392" s="231" t="s">
        <v>1</v>
      </c>
      <c r="N392" s="232" t="s">
        <v>37</v>
      </c>
      <c r="O392" s="233">
        <v>1.5589999999999999</v>
      </c>
      <c r="P392" s="233">
        <f>O392*H392</f>
        <v>115.67156399999999</v>
      </c>
      <c r="Q392" s="233">
        <v>0.00027</v>
      </c>
      <c r="R392" s="233">
        <f>Q392*H392</f>
        <v>0.020032919999999999</v>
      </c>
      <c r="S392" s="233">
        <v>0</v>
      </c>
      <c r="T392" s="234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235" t="s">
        <v>215</v>
      </c>
      <c r="AT392" s="235" t="s">
        <v>145</v>
      </c>
      <c r="AU392" s="235" t="s">
        <v>82</v>
      </c>
      <c r="AY392" s="18" t="s">
        <v>143</v>
      </c>
      <c r="BE392" s="236">
        <f>IF(N392="základní",J392,0)</f>
        <v>49711.32</v>
      </c>
      <c r="BF392" s="236">
        <f>IF(N392="snížená",J392,0)</f>
        <v>0</v>
      </c>
      <c r="BG392" s="236">
        <f>IF(N392="zákl. přenesená",J392,0)</f>
        <v>0</v>
      </c>
      <c r="BH392" s="236">
        <f>IF(N392="sníž. přenesená",J392,0)</f>
        <v>0</v>
      </c>
      <c r="BI392" s="236">
        <f>IF(N392="nulová",J392,0)</f>
        <v>0</v>
      </c>
      <c r="BJ392" s="18" t="s">
        <v>80</v>
      </c>
      <c r="BK392" s="236">
        <f>ROUND(I392*H392,2)</f>
        <v>49711.32</v>
      </c>
      <c r="BL392" s="18" t="s">
        <v>215</v>
      </c>
      <c r="BM392" s="235" t="s">
        <v>613</v>
      </c>
    </row>
    <row r="393" s="13" customFormat="1">
      <c r="A393" s="13"/>
      <c r="B393" s="237"/>
      <c r="C393" s="238"/>
      <c r="D393" s="239" t="s">
        <v>152</v>
      </c>
      <c r="E393" s="240" t="s">
        <v>1</v>
      </c>
      <c r="F393" s="241" t="s">
        <v>354</v>
      </c>
      <c r="G393" s="238"/>
      <c r="H393" s="242">
        <v>0.90000000000000002</v>
      </c>
      <c r="I393" s="238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7" t="s">
        <v>152</v>
      </c>
      <c r="AU393" s="247" t="s">
        <v>82</v>
      </c>
      <c r="AV393" s="13" t="s">
        <v>82</v>
      </c>
      <c r="AW393" s="13" t="s">
        <v>29</v>
      </c>
      <c r="AX393" s="13" t="s">
        <v>72</v>
      </c>
      <c r="AY393" s="247" t="s">
        <v>143</v>
      </c>
    </row>
    <row r="394" s="13" customFormat="1">
      <c r="A394" s="13"/>
      <c r="B394" s="237"/>
      <c r="C394" s="238"/>
      <c r="D394" s="239" t="s">
        <v>152</v>
      </c>
      <c r="E394" s="240" t="s">
        <v>1</v>
      </c>
      <c r="F394" s="241" t="s">
        <v>355</v>
      </c>
      <c r="G394" s="238"/>
      <c r="H394" s="242">
        <v>2.1600000000000001</v>
      </c>
      <c r="I394" s="238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7" t="s">
        <v>152</v>
      </c>
      <c r="AU394" s="247" t="s">
        <v>82</v>
      </c>
      <c r="AV394" s="13" t="s">
        <v>82</v>
      </c>
      <c r="AW394" s="13" t="s">
        <v>29</v>
      </c>
      <c r="AX394" s="13" t="s">
        <v>72</v>
      </c>
      <c r="AY394" s="247" t="s">
        <v>143</v>
      </c>
    </row>
    <row r="395" s="13" customFormat="1">
      <c r="A395" s="13"/>
      <c r="B395" s="237"/>
      <c r="C395" s="238"/>
      <c r="D395" s="239" t="s">
        <v>152</v>
      </c>
      <c r="E395" s="240" t="s">
        <v>1</v>
      </c>
      <c r="F395" s="241" t="s">
        <v>356</v>
      </c>
      <c r="G395" s="238"/>
      <c r="H395" s="242">
        <v>0.35999999999999999</v>
      </c>
      <c r="I395" s="238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7" t="s">
        <v>152</v>
      </c>
      <c r="AU395" s="247" t="s">
        <v>82</v>
      </c>
      <c r="AV395" s="13" t="s">
        <v>82</v>
      </c>
      <c r="AW395" s="13" t="s">
        <v>29</v>
      </c>
      <c r="AX395" s="13" t="s">
        <v>72</v>
      </c>
      <c r="AY395" s="247" t="s">
        <v>143</v>
      </c>
    </row>
    <row r="396" s="13" customFormat="1">
      <c r="A396" s="13"/>
      <c r="B396" s="237"/>
      <c r="C396" s="238"/>
      <c r="D396" s="239" t="s">
        <v>152</v>
      </c>
      <c r="E396" s="240" t="s">
        <v>1</v>
      </c>
      <c r="F396" s="241" t="s">
        <v>357</v>
      </c>
      <c r="G396" s="238"/>
      <c r="H396" s="242">
        <v>1.0800000000000001</v>
      </c>
      <c r="I396" s="238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7" t="s">
        <v>152</v>
      </c>
      <c r="AU396" s="247" t="s">
        <v>82</v>
      </c>
      <c r="AV396" s="13" t="s">
        <v>82</v>
      </c>
      <c r="AW396" s="13" t="s">
        <v>29</v>
      </c>
      <c r="AX396" s="13" t="s">
        <v>72</v>
      </c>
      <c r="AY396" s="247" t="s">
        <v>143</v>
      </c>
    </row>
    <row r="397" s="13" customFormat="1">
      <c r="A397" s="13"/>
      <c r="B397" s="237"/>
      <c r="C397" s="238"/>
      <c r="D397" s="239" t="s">
        <v>152</v>
      </c>
      <c r="E397" s="240" t="s">
        <v>1</v>
      </c>
      <c r="F397" s="241" t="s">
        <v>358</v>
      </c>
      <c r="G397" s="238"/>
      <c r="H397" s="242">
        <v>1.0800000000000001</v>
      </c>
      <c r="I397" s="238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152</v>
      </c>
      <c r="AU397" s="247" t="s">
        <v>82</v>
      </c>
      <c r="AV397" s="13" t="s">
        <v>82</v>
      </c>
      <c r="AW397" s="13" t="s">
        <v>29</v>
      </c>
      <c r="AX397" s="13" t="s">
        <v>72</v>
      </c>
      <c r="AY397" s="247" t="s">
        <v>143</v>
      </c>
    </row>
    <row r="398" s="13" customFormat="1">
      <c r="A398" s="13"/>
      <c r="B398" s="237"/>
      <c r="C398" s="238"/>
      <c r="D398" s="239" t="s">
        <v>152</v>
      </c>
      <c r="E398" s="240" t="s">
        <v>1</v>
      </c>
      <c r="F398" s="241" t="s">
        <v>357</v>
      </c>
      <c r="G398" s="238"/>
      <c r="H398" s="242">
        <v>1.0800000000000001</v>
      </c>
      <c r="I398" s="238"/>
      <c r="J398" s="238"/>
      <c r="K398" s="238"/>
      <c r="L398" s="243"/>
      <c r="M398" s="244"/>
      <c r="N398" s="245"/>
      <c r="O398" s="245"/>
      <c r="P398" s="245"/>
      <c r="Q398" s="245"/>
      <c r="R398" s="245"/>
      <c r="S398" s="245"/>
      <c r="T398" s="24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7" t="s">
        <v>152</v>
      </c>
      <c r="AU398" s="247" t="s">
        <v>82</v>
      </c>
      <c r="AV398" s="13" t="s">
        <v>82</v>
      </c>
      <c r="AW398" s="13" t="s">
        <v>29</v>
      </c>
      <c r="AX398" s="13" t="s">
        <v>72</v>
      </c>
      <c r="AY398" s="247" t="s">
        <v>143</v>
      </c>
    </row>
    <row r="399" s="13" customFormat="1">
      <c r="A399" s="13"/>
      <c r="B399" s="237"/>
      <c r="C399" s="238"/>
      <c r="D399" s="239" t="s">
        <v>152</v>
      </c>
      <c r="E399" s="240" t="s">
        <v>1</v>
      </c>
      <c r="F399" s="241" t="s">
        <v>354</v>
      </c>
      <c r="G399" s="238"/>
      <c r="H399" s="242">
        <v>0.90000000000000002</v>
      </c>
      <c r="I399" s="238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152</v>
      </c>
      <c r="AU399" s="247" t="s">
        <v>82</v>
      </c>
      <c r="AV399" s="13" t="s">
        <v>82</v>
      </c>
      <c r="AW399" s="13" t="s">
        <v>29</v>
      </c>
      <c r="AX399" s="13" t="s">
        <v>72</v>
      </c>
      <c r="AY399" s="247" t="s">
        <v>143</v>
      </c>
    </row>
    <row r="400" s="15" customFormat="1">
      <c r="A400" s="15"/>
      <c r="B400" s="267"/>
      <c r="C400" s="268"/>
      <c r="D400" s="239" t="s">
        <v>152</v>
      </c>
      <c r="E400" s="269" t="s">
        <v>1</v>
      </c>
      <c r="F400" s="270" t="s">
        <v>359</v>
      </c>
      <c r="G400" s="268"/>
      <c r="H400" s="271">
        <v>7.5599999999999996</v>
      </c>
      <c r="I400" s="268"/>
      <c r="J400" s="268"/>
      <c r="K400" s="268"/>
      <c r="L400" s="272"/>
      <c r="M400" s="273"/>
      <c r="N400" s="274"/>
      <c r="O400" s="274"/>
      <c r="P400" s="274"/>
      <c r="Q400" s="274"/>
      <c r="R400" s="274"/>
      <c r="S400" s="274"/>
      <c r="T400" s="27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6" t="s">
        <v>152</v>
      </c>
      <c r="AU400" s="276" t="s">
        <v>82</v>
      </c>
      <c r="AV400" s="15" t="s">
        <v>159</v>
      </c>
      <c r="AW400" s="15" t="s">
        <v>29</v>
      </c>
      <c r="AX400" s="15" t="s">
        <v>72</v>
      </c>
      <c r="AY400" s="276" t="s">
        <v>143</v>
      </c>
    </row>
    <row r="401" s="13" customFormat="1">
      <c r="A401" s="13"/>
      <c r="B401" s="237"/>
      <c r="C401" s="238"/>
      <c r="D401" s="239" t="s">
        <v>152</v>
      </c>
      <c r="E401" s="240" t="s">
        <v>1</v>
      </c>
      <c r="F401" s="241" t="s">
        <v>360</v>
      </c>
      <c r="G401" s="238"/>
      <c r="H401" s="242">
        <v>27</v>
      </c>
      <c r="I401" s="238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7" t="s">
        <v>152</v>
      </c>
      <c r="AU401" s="247" t="s">
        <v>82</v>
      </c>
      <c r="AV401" s="13" t="s">
        <v>82</v>
      </c>
      <c r="AW401" s="13" t="s">
        <v>29</v>
      </c>
      <c r="AX401" s="13" t="s">
        <v>72</v>
      </c>
      <c r="AY401" s="247" t="s">
        <v>143</v>
      </c>
    </row>
    <row r="402" s="13" customFormat="1">
      <c r="A402" s="13"/>
      <c r="B402" s="237"/>
      <c r="C402" s="238"/>
      <c r="D402" s="239" t="s">
        <v>152</v>
      </c>
      <c r="E402" s="240" t="s">
        <v>1</v>
      </c>
      <c r="F402" s="241" t="s">
        <v>361</v>
      </c>
      <c r="G402" s="238"/>
      <c r="H402" s="242">
        <v>10.800000000000001</v>
      </c>
      <c r="I402" s="238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7" t="s">
        <v>152</v>
      </c>
      <c r="AU402" s="247" t="s">
        <v>82</v>
      </c>
      <c r="AV402" s="13" t="s">
        <v>82</v>
      </c>
      <c r="AW402" s="13" t="s">
        <v>29</v>
      </c>
      <c r="AX402" s="13" t="s">
        <v>72</v>
      </c>
      <c r="AY402" s="247" t="s">
        <v>143</v>
      </c>
    </row>
    <row r="403" s="13" customFormat="1">
      <c r="A403" s="13"/>
      <c r="B403" s="237"/>
      <c r="C403" s="238"/>
      <c r="D403" s="239" t="s">
        <v>152</v>
      </c>
      <c r="E403" s="240" t="s">
        <v>1</v>
      </c>
      <c r="F403" s="241" t="s">
        <v>362</v>
      </c>
      <c r="G403" s="238"/>
      <c r="H403" s="242">
        <v>7.2359999999999998</v>
      </c>
      <c r="I403" s="238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7" t="s">
        <v>152</v>
      </c>
      <c r="AU403" s="247" t="s">
        <v>82</v>
      </c>
      <c r="AV403" s="13" t="s">
        <v>82</v>
      </c>
      <c r="AW403" s="13" t="s">
        <v>29</v>
      </c>
      <c r="AX403" s="13" t="s">
        <v>72</v>
      </c>
      <c r="AY403" s="247" t="s">
        <v>143</v>
      </c>
    </row>
    <row r="404" s="13" customFormat="1">
      <c r="A404" s="13"/>
      <c r="B404" s="237"/>
      <c r="C404" s="238"/>
      <c r="D404" s="239" t="s">
        <v>152</v>
      </c>
      <c r="E404" s="240" t="s">
        <v>1</v>
      </c>
      <c r="F404" s="241" t="s">
        <v>363</v>
      </c>
      <c r="G404" s="238"/>
      <c r="H404" s="242">
        <v>21.600000000000001</v>
      </c>
      <c r="I404" s="238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7" t="s">
        <v>152</v>
      </c>
      <c r="AU404" s="247" t="s">
        <v>82</v>
      </c>
      <c r="AV404" s="13" t="s">
        <v>82</v>
      </c>
      <c r="AW404" s="13" t="s">
        <v>29</v>
      </c>
      <c r="AX404" s="13" t="s">
        <v>72</v>
      </c>
      <c r="AY404" s="247" t="s">
        <v>143</v>
      </c>
    </row>
    <row r="405" s="15" customFormat="1">
      <c r="A405" s="15"/>
      <c r="B405" s="267"/>
      <c r="C405" s="268"/>
      <c r="D405" s="239" t="s">
        <v>152</v>
      </c>
      <c r="E405" s="269" t="s">
        <v>1</v>
      </c>
      <c r="F405" s="270" t="s">
        <v>359</v>
      </c>
      <c r="G405" s="268"/>
      <c r="H405" s="271">
        <v>66.635999999999996</v>
      </c>
      <c r="I405" s="268"/>
      <c r="J405" s="268"/>
      <c r="K405" s="268"/>
      <c r="L405" s="272"/>
      <c r="M405" s="273"/>
      <c r="N405" s="274"/>
      <c r="O405" s="274"/>
      <c r="P405" s="274"/>
      <c r="Q405" s="274"/>
      <c r="R405" s="274"/>
      <c r="S405" s="274"/>
      <c r="T405" s="27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76" t="s">
        <v>152</v>
      </c>
      <c r="AU405" s="276" t="s">
        <v>82</v>
      </c>
      <c r="AV405" s="15" t="s">
        <v>159</v>
      </c>
      <c r="AW405" s="15" t="s">
        <v>29</v>
      </c>
      <c r="AX405" s="15" t="s">
        <v>72</v>
      </c>
      <c r="AY405" s="276" t="s">
        <v>143</v>
      </c>
    </row>
    <row r="406" s="14" customFormat="1">
      <c r="A406" s="14"/>
      <c r="B406" s="248"/>
      <c r="C406" s="249"/>
      <c r="D406" s="239" t="s">
        <v>152</v>
      </c>
      <c r="E406" s="250" t="s">
        <v>1</v>
      </c>
      <c r="F406" s="251" t="s">
        <v>155</v>
      </c>
      <c r="G406" s="249"/>
      <c r="H406" s="252">
        <v>74.195999999999998</v>
      </c>
      <c r="I406" s="249"/>
      <c r="J406" s="249"/>
      <c r="K406" s="249"/>
      <c r="L406" s="253"/>
      <c r="M406" s="254"/>
      <c r="N406" s="255"/>
      <c r="O406" s="255"/>
      <c r="P406" s="255"/>
      <c r="Q406" s="255"/>
      <c r="R406" s="255"/>
      <c r="S406" s="255"/>
      <c r="T406" s="25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7" t="s">
        <v>152</v>
      </c>
      <c r="AU406" s="257" t="s">
        <v>82</v>
      </c>
      <c r="AV406" s="14" t="s">
        <v>150</v>
      </c>
      <c r="AW406" s="14" t="s">
        <v>29</v>
      </c>
      <c r="AX406" s="14" t="s">
        <v>80</v>
      </c>
      <c r="AY406" s="257" t="s">
        <v>143</v>
      </c>
    </row>
    <row r="407" s="2" customFormat="1" ht="14.4" customHeight="1">
      <c r="A407" s="33"/>
      <c r="B407" s="34"/>
      <c r="C407" s="258" t="s">
        <v>614</v>
      </c>
      <c r="D407" s="258" t="s">
        <v>258</v>
      </c>
      <c r="E407" s="259" t="s">
        <v>615</v>
      </c>
      <c r="F407" s="260" t="s">
        <v>616</v>
      </c>
      <c r="G407" s="261" t="s">
        <v>180</v>
      </c>
      <c r="H407" s="262">
        <v>7.5599999999999996</v>
      </c>
      <c r="I407" s="263">
        <v>4800</v>
      </c>
      <c r="J407" s="263">
        <f>ROUND(I407*H407,2)</f>
        <v>36288</v>
      </c>
      <c r="K407" s="260" t="s">
        <v>149</v>
      </c>
      <c r="L407" s="264"/>
      <c r="M407" s="265" t="s">
        <v>1</v>
      </c>
      <c r="N407" s="266" t="s">
        <v>37</v>
      </c>
      <c r="O407" s="233">
        <v>0</v>
      </c>
      <c r="P407" s="233">
        <f>O407*H407</f>
        <v>0</v>
      </c>
      <c r="Q407" s="233">
        <v>0.040280000000000003</v>
      </c>
      <c r="R407" s="233">
        <f>Q407*H407</f>
        <v>0.30451680000000003</v>
      </c>
      <c r="S407" s="233">
        <v>0</v>
      </c>
      <c r="T407" s="234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235" t="s">
        <v>310</v>
      </c>
      <c r="AT407" s="235" t="s">
        <v>258</v>
      </c>
      <c r="AU407" s="235" t="s">
        <v>82</v>
      </c>
      <c r="AY407" s="18" t="s">
        <v>143</v>
      </c>
      <c r="BE407" s="236">
        <f>IF(N407="základní",J407,0)</f>
        <v>36288</v>
      </c>
      <c r="BF407" s="236">
        <f>IF(N407="snížená",J407,0)</f>
        <v>0</v>
      </c>
      <c r="BG407" s="236">
        <f>IF(N407="zákl. přenesená",J407,0)</f>
        <v>0</v>
      </c>
      <c r="BH407" s="236">
        <f>IF(N407="sníž. přenesená",J407,0)</f>
        <v>0</v>
      </c>
      <c r="BI407" s="236">
        <f>IF(N407="nulová",J407,0)</f>
        <v>0</v>
      </c>
      <c r="BJ407" s="18" t="s">
        <v>80</v>
      </c>
      <c r="BK407" s="236">
        <f>ROUND(I407*H407,2)</f>
        <v>36288</v>
      </c>
      <c r="BL407" s="18" t="s">
        <v>215</v>
      </c>
      <c r="BM407" s="235" t="s">
        <v>617</v>
      </c>
    </row>
    <row r="408" s="13" customFormat="1">
      <c r="A408" s="13"/>
      <c r="B408" s="237"/>
      <c r="C408" s="238"/>
      <c r="D408" s="239" t="s">
        <v>152</v>
      </c>
      <c r="E408" s="240" t="s">
        <v>1</v>
      </c>
      <c r="F408" s="241" t="s">
        <v>354</v>
      </c>
      <c r="G408" s="238"/>
      <c r="H408" s="242">
        <v>0.90000000000000002</v>
      </c>
      <c r="I408" s="238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7" t="s">
        <v>152</v>
      </c>
      <c r="AU408" s="247" t="s">
        <v>82</v>
      </c>
      <c r="AV408" s="13" t="s">
        <v>82</v>
      </c>
      <c r="AW408" s="13" t="s">
        <v>29</v>
      </c>
      <c r="AX408" s="13" t="s">
        <v>72</v>
      </c>
      <c r="AY408" s="247" t="s">
        <v>143</v>
      </c>
    </row>
    <row r="409" s="13" customFormat="1">
      <c r="A409" s="13"/>
      <c r="B409" s="237"/>
      <c r="C409" s="238"/>
      <c r="D409" s="239" t="s">
        <v>152</v>
      </c>
      <c r="E409" s="240" t="s">
        <v>1</v>
      </c>
      <c r="F409" s="241" t="s">
        <v>355</v>
      </c>
      <c r="G409" s="238"/>
      <c r="H409" s="242">
        <v>2.1600000000000001</v>
      </c>
      <c r="I409" s="238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152</v>
      </c>
      <c r="AU409" s="247" t="s">
        <v>82</v>
      </c>
      <c r="AV409" s="13" t="s">
        <v>82</v>
      </c>
      <c r="AW409" s="13" t="s">
        <v>29</v>
      </c>
      <c r="AX409" s="13" t="s">
        <v>72</v>
      </c>
      <c r="AY409" s="247" t="s">
        <v>143</v>
      </c>
    </row>
    <row r="410" s="13" customFormat="1">
      <c r="A410" s="13"/>
      <c r="B410" s="237"/>
      <c r="C410" s="238"/>
      <c r="D410" s="239" t="s">
        <v>152</v>
      </c>
      <c r="E410" s="240" t="s">
        <v>1</v>
      </c>
      <c r="F410" s="241" t="s">
        <v>356</v>
      </c>
      <c r="G410" s="238"/>
      <c r="H410" s="242">
        <v>0.35999999999999999</v>
      </c>
      <c r="I410" s="238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152</v>
      </c>
      <c r="AU410" s="247" t="s">
        <v>82</v>
      </c>
      <c r="AV410" s="13" t="s">
        <v>82</v>
      </c>
      <c r="AW410" s="13" t="s">
        <v>29</v>
      </c>
      <c r="AX410" s="13" t="s">
        <v>72</v>
      </c>
      <c r="AY410" s="247" t="s">
        <v>143</v>
      </c>
    </row>
    <row r="411" s="13" customFormat="1">
      <c r="A411" s="13"/>
      <c r="B411" s="237"/>
      <c r="C411" s="238"/>
      <c r="D411" s="239" t="s">
        <v>152</v>
      </c>
      <c r="E411" s="240" t="s">
        <v>1</v>
      </c>
      <c r="F411" s="241" t="s">
        <v>357</v>
      </c>
      <c r="G411" s="238"/>
      <c r="H411" s="242">
        <v>1.0800000000000001</v>
      </c>
      <c r="I411" s="238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7" t="s">
        <v>152</v>
      </c>
      <c r="AU411" s="247" t="s">
        <v>82</v>
      </c>
      <c r="AV411" s="13" t="s">
        <v>82</v>
      </c>
      <c r="AW411" s="13" t="s">
        <v>29</v>
      </c>
      <c r="AX411" s="13" t="s">
        <v>72</v>
      </c>
      <c r="AY411" s="247" t="s">
        <v>143</v>
      </c>
    </row>
    <row r="412" s="13" customFormat="1">
      <c r="A412" s="13"/>
      <c r="B412" s="237"/>
      <c r="C412" s="238"/>
      <c r="D412" s="239" t="s">
        <v>152</v>
      </c>
      <c r="E412" s="240" t="s">
        <v>1</v>
      </c>
      <c r="F412" s="241" t="s">
        <v>358</v>
      </c>
      <c r="G412" s="238"/>
      <c r="H412" s="242">
        <v>1.0800000000000001</v>
      </c>
      <c r="I412" s="238"/>
      <c r="J412" s="238"/>
      <c r="K412" s="238"/>
      <c r="L412" s="243"/>
      <c r="M412" s="244"/>
      <c r="N412" s="245"/>
      <c r="O412" s="245"/>
      <c r="P412" s="245"/>
      <c r="Q412" s="245"/>
      <c r="R412" s="245"/>
      <c r="S412" s="245"/>
      <c r="T412" s="24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7" t="s">
        <v>152</v>
      </c>
      <c r="AU412" s="247" t="s">
        <v>82</v>
      </c>
      <c r="AV412" s="13" t="s">
        <v>82</v>
      </c>
      <c r="AW412" s="13" t="s">
        <v>29</v>
      </c>
      <c r="AX412" s="13" t="s">
        <v>72</v>
      </c>
      <c r="AY412" s="247" t="s">
        <v>143</v>
      </c>
    </row>
    <row r="413" s="13" customFormat="1">
      <c r="A413" s="13"/>
      <c r="B413" s="237"/>
      <c r="C413" s="238"/>
      <c r="D413" s="239" t="s">
        <v>152</v>
      </c>
      <c r="E413" s="240" t="s">
        <v>1</v>
      </c>
      <c r="F413" s="241" t="s">
        <v>357</v>
      </c>
      <c r="G413" s="238"/>
      <c r="H413" s="242">
        <v>1.0800000000000001</v>
      </c>
      <c r="I413" s="238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7" t="s">
        <v>152</v>
      </c>
      <c r="AU413" s="247" t="s">
        <v>82</v>
      </c>
      <c r="AV413" s="13" t="s">
        <v>82</v>
      </c>
      <c r="AW413" s="13" t="s">
        <v>29</v>
      </c>
      <c r="AX413" s="13" t="s">
        <v>72</v>
      </c>
      <c r="AY413" s="247" t="s">
        <v>143</v>
      </c>
    </row>
    <row r="414" s="13" customFormat="1">
      <c r="A414" s="13"/>
      <c r="B414" s="237"/>
      <c r="C414" s="238"/>
      <c r="D414" s="239" t="s">
        <v>152</v>
      </c>
      <c r="E414" s="240" t="s">
        <v>1</v>
      </c>
      <c r="F414" s="241" t="s">
        <v>354</v>
      </c>
      <c r="G414" s="238"/>
      <c r="H414" s="242">
        <v>0.90000000000000002</v>
      </c>
      <c r="I414" s="238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7" t="s">
        <v>152</v>
      </c>
      <c r="AU414" s="247" t="s">
        <v>82</v>
      </c>
      <c r="AV414" s="13" t="s">
        <v>82</v>
      </c>
      <c r="AW414" s="13" t="s">
        <v>29</v>
      </c>
      <c r="AX414" s="13" t="s">
        <v>72</v>
      </c>
      <c r="AY414" s="247" t="s">
        <v>143</v>
      </c>
    </row>
    <row r="415" s="15" customFormat="1">
      <c r="A415" s="15"/>
      <c r="B415" s="267"/>
      <c r="C415" s="268"/>
      <c r="D415" s="239" t="s">
        <v>152</v>
      </c>
      <c r="E415" s="269" t="s">
        <v>1</v>
      </c>
      <c r="F415" s="270" t="s">
        <v>359</v>
      </c>
      <c r="G415" s="268"/>
      <c r="H415" s="271">
        <v>7.5599999999999996</v>
      </c>
      <c r="I415" s="268"/>
      <c r="J415" s="268"/>
      <c r="K415" s="268"/>
      <c r="L415" s="272"/>
      <c r="M415" s="273"/>
      <c r="N415" s="274"/>
      <c r="O415" s="274"/>
      <c r="P415" s="274"/>
      <c r="Q415" s="274"/>
      <c r="R415" s="274"/>
      <c r="S415" s="274"/>
      <c r="T415" s="27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6" t="s">
        <v>152</v>
      </c>
      <c r="AU415" s="276" t="s">
        <v>82</v>
      </c>
      <c r="AV415" s="15" t="s">
        <v>159</v>
      </c>
      <c r="AW415" s="15" t="s">
        <v>29</v>
      </c>
      <c r="AX415" s="15" t="s">
        <v>72</v>
      </c>
      <c r="AY415" s="276" t="s">
        <v>143</v>
      </c>
    </row>
    <row r="416" s="14" customFormat="1">
      <c r="A416" s="14"/>
      <c r="B416" s="248"/>
      <c r="C416" s="249"/>
      <c r="D416" s="239" t="s">
        <v>152</v>
      </c>
      <c r="E416" s="250" t="s">
        <v>1</v>
      </c>
      <c r="F416" s="251" t="s">
        <v>155</v>
      </c>
      <c r="G416" s="249"/>
      <c r="H416" s="252">
        <v>7.5599999999999996</v>
      </c>
      <c r="I416" s="249"/>
      <c r="J416" s="249"/>
      <c r="K416" s="249"/>
      <c r="L416" s="253"/>
      <c r="M416" s="254"/>
      <c r="N416" s="255"/>
      <c r="O416" s="255"/>
      <c r="P416" s="255"/>
      <c r="Q416" s="255"/>
      <c r="R416" s="255"/>
      <c r="S416" s="255"/>
      <c r="T416" s="25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7" t="s">
        <v>152</v>
      </c>
      <c r="AU416" s="257" t="s">
        <v>82</v>
      </c>
      <c r="AV416" s="14" t="s">
        <v>150</v>
      </c>
      <c r="AW416" s="14" t="s">
        <v>29</v>
      </c>
      <c r="AX416" s="14" t="s">
        <v>80</v>
      </c>
      <c r="AY416" s="257" t="s">
        <v>143</v>
      </c>
    </row>
    <row r="417" s="2" customFormat="1" ht="24.15" customHeight="1">
      <c r="A417" s="33"/>
      <c r="B417" s="34"/>
      <c r="C417" s="258" t="s">
        <v>618</v>
      </c>
      <c r="D417" s="258" t="s">
        <v>258</v>
      </c>
      <c r="E417" s="259" t="s">
        <v>619</v>
      </c>
      <c r="F417" s="260" t="s">
        <v>620</v>
      </c>
      <c r="G417" s="261" t="s">
        <v>180</v>
      </c>
      <c r="H417" s="262">
        <v>66.635999999999996</v>
      </c>
      <c r="I417" s="263">
        <v>3080</v>
      </c>
      <c r="J417" s="263">
        <f>ROUND(I417*H417,2)</f>
        <v>205238.88000000001</v>
      </c>
      <c r="K417" s="260" t="s">
        <v>149</v>
      </c>
      <c r="L417" s="264"/>
      <c r="M417" s="265" t="s">
        <v>1</v>
      </c>
      <c r="N417" s="266" t="s">
        <v>37</v>
      </c>
      <c r="O417" s="233">
        <v>0</v>
      </c>
      <c r="P417" s="233">
        <f>O417*H417</f>
        <v>0</v>
      </c>
      <c r="Q417" s="233">
        <v>0.03056</v>
      </c>
      <c r="R417" s="233">
        <f>Q417*H417</f>
        <v>2.0363961599999998</v>
      </c>
      <c r="S417" s="233">
        <v>0</v>
      </c>
      <c r="T417" s="234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235" t="s">
        <v>310</v>
      </c>
      <c r="AT417" s="235" t="s">
        <v>258</v>
      </c>
      <c r="AU417" s="235" t="s">
        <v>82</v>
      </c>
      <c r="AY417" s="18" t="s">
        <v>143</v>
      </c>
      <c r="BE417" s="236">
        <f>IF(N417="základní",J417,0)</f>
        <v>205238.88000000001</v>
      </c>
      <c r="BF417" s="236">
        <f>IF(N417="snížená",J417,0)</f>
        <v>0</v>
      </c>
      <c r="BG417" s="236">
        <f>IF(N417="zákl. přenesená",J417,0)</f>
        <v>0</v>
      </c>
      <c r="BH417" s="236">
        <f>IF(N417="sníž. přenesená",J417,0)</f>
        <v>0</v>
      </c>
      <c r="BI417" s="236">
        <f>IF(N417="nulová",J417,0)</f>
        <v>0</v>
      </c>
      <c r="BJ417" s="18" t="s">
        <v>80</v>
      </c>
      <c r="BK417" s="236">
        <f>ROUND(I417*H417,2)</f>
        <v>205238.88000000001</v>
      </c>
      <c r="BL417" s="18" t="s">
        <v>215</v>
      </c>
      <c r="BM417" s="235" t="s">
        <v>621</v>
      </c>
    </row>
    <row r="418" s="13" customFormat="1">
      <c r="A418" s="13"/>
      <c r="B418" s="237"/>
      <c r="C418" s="238"/>
      <c r="D418" s="239" t="s">
        <v>152</v>
      </c>
      <c r="E418" s="240" t="s">
        <v>1</v>
      </c>
      <c r="F418" s="241" t="s">
        <v>360</v>
      </c>
      <c r="G418" s="238"/>
      <c r="H418" s="242">
        <v>27</v>
      </c>
      <c r="I418" s="238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152</v>
      </c>
      <c r="AU418" s="247" t="s">
        <v>82</v>
      </c>
      <c r="AV418" s="13" t="s">
        <v>82</v>
      </c>
      <c r="AW418" s="13" t="s">
        <v>29</v>
      </c>
      <c r="AX418" s="13" t="s">
        <v>72</v>
      </c>
      <c r="AY418" s="247" t="s">
        <v>143</v>
      </c>
    </row>
    <row r="419" s="13" customFormat="1">
      <c r="A419" s="13"/>
      <c r="B419" s="237"/>
      <c r="C419" s="238"/>
      <c r="D419" s="239" t="s">
        <v>152</v>
      </c>
      <c r="E419" s="240" t="s">
        <v>1</v>
      </c>
      <c r="F419" s="241" t="s">
        <v>361</v>
      </c>
      <c r="G419" s="238"/>
      <c r="H419" s="242">
        <v>10.800000000000001</v>
      </c>
      <c r="I419" s="238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7" t="s">
        <v>152</v>
      </c>
      <c r="AU419" s="247" t="s">
        <v>82</v>
      </c>
      <c r="AV419" s="13" t="s">
        <v>82</v>
      </c>
      <c r="AW419" s="13" t="s">
        <v>29</v>
      </c>
      <c r="AX419" s="13" t="s">
        <v>72</v>
      </c>
      <c r="AY419" s="247" t="s">
        <v>143</v>
      </c>
    </row>
    <row r="420" s="13" customFormat="1">
      <c r="A420" s="13"/>
      <c r="B420" s="237"/>
      <c r="C420" s="238"/>
      <c r="D420" s="239" t="s">
        <v>152</v>
      </c>
      <c r="E420" s="240" t="s">
        <v>1</v>
      </c>
      <c r="F420" s="241" t="s">
        <v>622</v>
      </c>
      <c r="G420" s="238"/>
      <c r="H420" s="242">
        <v>7.2359999999999998</v>
      </c>
      <c r="I420" s="238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7" t="s">
        <v>152</v>
      </c>
      <c r="AU420" s="247" t="s">
        <v>82</v>
      </c>
      <c r="AV420" s="13" t="s">
        <v>82</v>
      </c>
      <c r="AW420" s="13" t="s">
        <v>29</v>
      </c>
      <c r="AX420" s="13" t="s">
        <v>72</v>
      </c>
      <c r="AY420" s="247" t="s">
        <v>143</v>
      </c>
    </row>
    <row r="421" s="13" customFormat="1">
      <c r="A421" s="13"/>
      <c r="B421" s="237"/>
      <c r="C421" s="238"/>
      <c r="D421" s="239" t="s">
        <v>152</v>
      </c>
      <c r="E421" s="240" t="s">
        <v>1</v>
      </c>
      <c r="F421" s="241" t="s">
        <v>623</v>
      </c>
      <c r="G421" s="238"/>
      <c r="H421" s="242">
        <v>21.600000000000001</v>
      </c>
      <c r="I421" s="238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7" t="s">
        <v>152</v>
      </c>
      <c r="AU421" s="247" t="s">
        <v>82</v>
      </c>
      <c r="AV421" s="13" t="s">
        <v>82</v>
      </c>
      <c r="AW421" s="13" t="s">
        <v>29</v>
      </c>
      <c r="AX421" s="13" t="s">
        <v>72</v>
      </c>
      <c r="AY421" s="247" t="s">
        <v>143</v>
      </c>
    </row>
    <row r="422" s="14" customFormat="1">
      <c r="A422" s="14"/>
      <c r="B422" s="248"/>
      <c r="C422" s="249"/>
      <c r="D422" s="239" t="s">
        <v>152</v>
      </c>
      <c r="E422" s="250" t="s">
        <v>1</v>
      </c>
      <c r="F422" s="251" t="s">
        <v>155</v>
      </c>
      <c r="G422" s="249"/>
      <c r="H422" s="252">
        <v>66.635999999999996</v>
      </c>
      <c r="I422" s="249"/>
      <c r="J422" s="249"/>
      <c r="K422" s="249"/>
      <c r="L422" s="253"/>
      <c r="M422" s="254"/>
      <c r="N422" s="255"/>
      <c r="O422" s="255"/>
      <c r="P422" s="255"/>
      <c r="Q422" s="255"/>
      <c r="R422" s="255"/>
      <c r="S422" s="255"/>
      <c r="T422" s="25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7" t="s">
        <v>152</v>
      </c>
      <c r="AU422" s="257" t="s">
        <v>82</v>
      </c>
      <c r="AV422" s="14" t="s">
        <v>150</v>
      </c>
      <c r="AW422" s="14" t="s">
        <v>29</v>
      </c>
      <c r="AX422" s="14" t="s">
        <v>80</v>
      </c>
      <c r="AY422" s="257" t="s">
        <v>143</v>
      </c>
    </row>
    <row r="423" s="2" customFormat="1" ht="24.15" customHeight="1">
      <c r="A423" s="33"/>
      <c r="B423" s="34"/>
      <c r="C423" s="225" t="s">
        <v>624</v>
      </c>
      <c r="D423" s="225" t="s">
        <v>145</v>
      </c>
      <c r="E423" s="226" t="s">
        <v>625</v>
      </c>
      <c r="F423" s="227" t="s">
        <v>626</v>
      </c>
      <c r="G423" s="228" t="s">
        <v>185</v>
      </c>
      <c r="H423" s="229">
        <v>1</v>
      </c>
      <c r="I423" s="230">
        <v>857</v>
      </c>
      <c r="J423" s="230">
        <f>ROUND(I423*H423,2)</f>
        <v>857</v>
      </c>
      <c r="K423" s="227" t="s">
        <v>149</v>
      </c>
      <c r="L423" s="39"/>
      <c r="M423" s="231" t="s">
        <v>1</v>
      </c>
      <c r="N423" s="232" t="s">
        <v>37</v>
      </c>
      <c r="O423" s="233">
        <v>2.04</v>
      </c>
      <c r="P423" s="233">
        <f>O423*H423</f>
        <v>2.04</v>
      </c>
      <c r="Q423" s="233">
        <v>0</v>
      </c>
      <c r="R423" s="233">
        <f>Q423*H423</f>
        <v>0</v>
      </c>
      <c r="S423" s="233">
        <v>0</v>
      </c>
      <c r="T423" s="234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235" t="s">
        <v>215</v>
      </c>
      <c r="AT423" s="235" t="s">
        <v>145</v>
      </c>
      <c r="AU423" s="235" t="s">
        <v>82</v>
      </c>
      <c r="AY423" s="18" t="s">
        <v>143</v>
      </c>
      <c r="BE423" s="236">
        <f>IF(N423="základní",J423,0)</f>
        <v>857</v>
      </c>
      <c r="BF423" s="236">
        <f>IF(N423="snížená",J423,0)</f>
        <v>0</v>
      </c>
      <c r="BG423" s="236">
        <f>IF(N423="zákl. přenesená",J423,0)</f>
        <v>0</v>
      </c>
      <c r="BH423" s="236">
        <f>IF(N423="sníž. přenesená",J423,0)</f>
        <v>0</v>
      </c>
      <c r="BI423" s="236">
        <f>IF(N423="nulová",J423,0)</f>
        <v>0</v>
      </c>
      <c r="BJ423" s="18" t="s">
        <v>80</v>
      </c>
      <c r="BK423" s="236">
        <f>ROUND(I423*H423,2)</f>
        <v>857</v>
      </c>
      <c r="BL423" s="18" t="s">
        <v>215</v>
      </c>
      <c r="BM423" s="235" t="s">
        <v>627</v>
      </c>
    </row>
    <row r="424" s="2" customFormat="1" ht="24.15" customHeight="1">
      <c r="A424" s="33"/>
      <c r="B424" s="34"/>
      <c r="C424" s="258" t="s">
        <v>628</v>
      </c>
      <c r="D424" s="258" t="s">
        <v>258</v>
      </c>
      <c r="E424" s="259" t="s">
        <v>629</v>
      </c>
      <c r="F424" s="260" t="s">
        <v>630</v>
      </c>
      <c r="G424" s="261" t="s">
        <v>185</v>
      </c>
      <c r="H424" s="262">
        <v>1</v>
      </c>
      <c r="I424" s="263">
        <v>4410</v>
      </c>
      <c r="J424" s="263">
        <f>ROUND(I424*H424,2)</f>
        <v>4410</v>
      </c>
      <c r="K424" s="260" t="s">
        <v>24</v>
      </c>
      <c r="L424" s="264"/>
      <c r="M424" s="265" t="s">
        <v>1</v>
      </c>
      <c r="N424" s="266" t="s">
        <v>37</v>
      </c>
      <c r="O424" s="233">
        <v>0</v>
      </c>
      <c r="P424" s="233">
        <f>O424*H424</f>
        <v>0</v>
      </c>
      <c r="Q424" s="233">
        <v>0.032000000000000001</v>
      </c>
      <c r="R424" s="233">
        <f>Q424*H424</f>
        <v>0.032000000000000001</v>
      </c>
      <c r="S424" s="233">
        <v>0</v>
      </c>
      <c r="T424" s="234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235" t="s">
        <v>310</v>
      </c>
      <c r="AT424" s="235" t="s">
        <v>258</v>
      </c>
      <c r="AU424" s="235" t="s">
        <v>82</v>
      </c>
      <c r="AY424" s="18" t="s">
        <v>143</v>
      </c>
      <c r="BE424" s="236">
        <f>IF(N424="základní",J424,0)</f>
        <v>4410</v>
      </c>
      <c r="BF424" s="236">
        <f>IF(N424="snížená",J424,0)</f>
        <v>0</v>
      </c>
      <c r="BG424" s="236">
        <f>IF(N424="zákl. přenesená",J424,0)</f>
        <v>0</v>
      </c>
      <c r="BH424" s="236">
        <f>IF(N424="sníž. přenesená",J424,0)</f>
        <v>0</v>
      </c>
      <c r="BI424" s="236">
        <f>IF(N424="nulová",J424,0)</f>
        <v>0</v>
      </c>
      <c r="BJ424" s="18" t="s">
        <v>80</v>
      </c>
      <c r="BK424" s="236">
        <f>ROUND(I424*H424,2)</f>
        <v>4410</v>
      </c>
      <c r="BL424" s="18" t="s">
        <v>215</v>
      </c>
      <c r="BM424" s="235" t="s">
        <v>631</v>
      </c>
    </row>
    <row r="425" s="2" customFormat="1" ht="24.15" customHeight="1">
      <c r="A425" s="33"/>
      <c r="B425" s="34"/>
      <c r="C425" s="225" t="s">
        <v>632</v>
      </c>
      <c r="D425" s="225" t="s">
        <v>145</v>
      </c>
      <c r="E425" s="226" t="s">
        <v>633</v>
      </c>
      <c r="F425" s="227" t="s">
        <v>634</v>
      </c>
      <c r="G425" s="228" t="s">
        <v>185</v>
      </c>
      <c r="H425" s="229">
        <v>1</v>
      </c>
      <c r="I425" s="230">
        <v>3420</v>
      </c>
      <c r="J425" s="230">
        <f>ROUND(I425*H425,2)</f>
        <v>3420</v>
      </c>
      <c r="K425" s="227" t="s">
        <v>149</v>
      </c>
      <c r="L425" s="39"/>
      <c r="M425" s="231" t="s">
        <v>1</v>
      </c>
      <c r="N425" s="232" t="s">
        <v>37</v>
      </c>
      <c r="O425" s="233">
        <v>8.1590000000000007</v>
      </c>
      <c r="P425" s="233">
        <f>O425*H425</f>
        <v>8.1590000000000007</v>
      </c>
      <c r="Q425" s="233">
        <v>0.00088000000000000003</v>
      </c>
      <c r="R425" s="233">
        <f>Q425*H425</f>
        <v>0.00088000000000000003</v>
      </c>
      <c r="S425" s="233">
        <v>0</v>
      </c>
      <c r="T425" s="234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235" t="s">
        <v>215</v>
      </c>
      <c r="AT425" s="235" t="s">
        <v>145</v>
      </c>
      <c r="AU425" s="235" t="s">
        <v>82</v>
      </c>
      <c r="AY425" s="18" t="s">
        <v>143</v>
      </c>
      <c r="BE425" s="236">
        <f>IF(N425="základní",J425,0)</f>
        <v>3420</v>
      </c>
      <c r="BF425" s="236">
        <f>IF(N425="snížená",J425,0)</f>
        <v>0</v>
      </c>
      <c r="BG425" s="236">
        <f>IF(N425="zákl. přenesená",J425,0)</f>
        <v>0</v>
      </c>
      <c r="BH425" s="236">
        <f>IF(N425="sníž. přenesená",J425,0)</f>
        <v>0</v>
      </c>
      <c r="BI425" s="236">
        <f>IF(N425="nulová",J425,0)</f>
        <v>0</v>
      </c>
      <c r="BJ425" s="18" t="s">
        <v>80</v>
      </c>
      <c r="BK425" s="236">
        <f>ROUND(I425*H425,2)</f>
        <v>3420</v>
      </c>
      <c r="BL425" s="18" t="s">
        <v>215</v>
      </c>
      <c r="BM425" s="235" t="s">
        <v>635</v>
      </c>
    </row>
    <row r="426" s="2" customFormat="1" ht="24.15" customHeight="1">
      <c r="A426" s="33"/>
      <c r="B426" s="34"/>
      <c r="C426" s="258" t="s">
        <v>636</v>
      </c>
      <c r="D426" s="258" t="s">
        <v>258</v>
      </c>
      <c r="E426" s="259" t="s">
        <v>637</v>
      </c>
      <c r="F426" s="260" t="s">
        <v>638</v>
      </c>
      <c r="G426" s="261" t="s">
        <v>180</v>
      </c>
      <c r="H426" s="262">
        <v>4.9349999999999996</v>
      </c>
      <c r="I426" s="263">
        <v>7350</v>
      </c>
      <c r="J426" s="263">
        <f>ROUND(I426*H426,2)</f>
        <v>36272.25</v>
      </c>
      <c r="K426" s="260" t="s">
        <v>149</v>
      </c>
      <c r="L426" s="264"/>
      <c r="M426" s="265" t="s">
        <v>1</v>
      </c>
      <c r="N426" s="266" t="s">
        <v>37</v>
      </c>
      <c r="O426" s="233">
        <v>0</v>
      </c>
      <c r="P426" s="233">
        <f>O426*H426</f>
        <v>0</v>
      </c>
      <c r="Q426" s="233">
        <v>0.025440000000000001</v>
      </c>
      <c r="R426" s="233">
        <f>Q426*H426</f>
        <v>0.1255464</v>
      </c>
      <c r="S426" s="233">
        <v>0</v>
      </c>
      <c r="T426" s="234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235" t="s">
        <v>310</v>
      </c>
      <c r="AT426" s="235" t="s">
        <v>258</v>
      </c>
      <c r="AU426" s="235" t="s">
        <v>82</v>
      </c>
      <c r="AY426" s="18" t="s">
        <v>143</v>
      </c>
      <c r="BE426" s="236">
        <f>IF(N426="základní",J426,0)</f>
        <v>36272.25</v>
      </c>
      <c r="BF426" s="236">
        <f>IF(N426="snížená",J426,0)</f>
        <v>0</v>
      </c>
      <c r="BG426" s="236">
        <f>IF(N426="zákl. přenesená",J426,0)</f>
        <v>0</v>
      </c>
      <c r="BH426" s="236">
        <f>IF(N426="sníž. přenesená",J426,0)</f>
        <v>0</v>
      </c>
      <c r="BI426" s="236">
        <f>IF(N426="nulová",J426,0)</f>
        <v>0</v>
      </c>
      <c r="BJ426" s="18" t="s">
        <v>80</v>
      </c>
      <c r="BK426" s="236">
        <f>ROUND(I426*H426,2)</f>
        <v>36272.25</v>
      </c>
      <c r="BL426" s="18" t="s">
        <v>215</v>
      </c>
      <c r="BM426" s="235" t="s">
        <v>639</v>
      </c>
    </row>
    <row r="427" s="13" customFormat="1">
      <c r="A427" s="13"/>
      <c r="B427" s="237"/>
      <c r="C427" s="238"/>
      <c r="D427" s="239" t="s">
        <v>152</v>
      </c>
      <c r="E427" s="240" t="s">
        <v>1</v>
      </c>
      <c r="F427" s="241" t="s">
        <v>463</v>
      </c>
      <c r="G427" s="238"/>
      <c r="H427" s="242">
        <v>4.9349999999999996</v>
      </c>
      <c r="I427" s="238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152</v>
      </c>
      <c r="AU427" s="247" t="s">
        <v>82</v>
      </c>
      <c r="AV427" s="13" t="s">
        <v>82</v>
      </c>
      <c r="AW427" s="13" t="s">
        <v>29</v>
      </c>
      <c r="AX427" s="13" t="s">
        <v>80</v>
      </c>
      <c r="AY427" s="247" t="s">
        <v>143</v>
      </c>
    </row>
    <row r="428" s="2" customFormat="1" ht="24.15" customHeight="1">
      <c r="A428" s="33"/>
      <c r="B428" s="34"/>
      <c r="C428" s="225" t="s">
        <v>640</v>
      </c>
      <c r="D428" s="225" t="s">
        <v>145</v>
      </c>
      <c r="E428" s="226" t="s">
        <v>641</v>
      </c>
      <c r="F428" s="227" t="s">
        <v>642</v>
      </c>
      <c r="G428" s="228" t="s">
        <v>185</v>
      </c>
      <c r="H428" s="229">
        <v>11</v>
      </c>
      <c r="I428" s="230">
        <v>219</v>
      </c>
      <c r="J428" s="230">
        <f>ROUND(I428*H428,2)</f>
        <v>2409</v>
      </c>
      <c r="K428" s="227" t="s">
        <v>149</v>
      </c>
      <c r="L428" s="39"/>
      <c r="M428" s="231" t="s">
        <v>1</v>
      </c>
      <c r="N428" s="232" t="s">
        <v>37</v>
      </c>
      <c r="O428" s="233">
        <v>0.52100000000000002</v>
      </c>
      <c r="P428" s="233">
        <f>O428*H428</f>
        <v>5.7309999999999999</v>
      </c>
      <c r="Q428" s="233">
        <v>0</v>
      </c>
      <c r="R428" s="233">
        <f>Q428*H428</f>
        <v>0</v>
      </c>
      <c r="S428" s="233">
        <v>0</v>
      </c>
      <c r="T428" s="234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235" t="s">
        <v>215</v>
      </c>
      <c r="AT428" s="235" t="s">
        <v>145</v>
      </c>
      <c r="AU428" s="235" t="s">
        <v>82</v>
      </c>
      <c r="AY428" s="18" t="s">
        <v>143</v>
      </c>
      <c r="BE428" s="236">
        <f>IF(N428="základní",J428,0)</f>
        <v>2409</v>
      </c>
      <c r="BF428" s="236">
        <f>IF(N428="snížená",J428,0)</f>
        <v>0</v>
      </c>
      <c r="BG428" s="236">
        <f>IF(N428="zákl. přenesená",J428,0)</f>
        <v>0</v>
      </c>
      <c r="BH428" s="236">
        <f>IF(N428="sníž. přenesená",J428,0)</f>
        <v>0</v>
      </c>
      <c r="BI428" s="236">
        <f>IF(N428="nulová",J428,0)</f>
        <v>0</v>
      </c>
      <c r="BJ428" s="18" t="s">
        <v>80</v>
      </c>
      <c r="BK428" s="236">
        <f>ROUND(I428*H428,2)</f>
        <v>2409</v>
      </c>
      <c r="BL428" s="18" t="s">
        <v>215</v>
      </c>
      <c r="BM428" s="235" t="s">
        <v>643</v>
      </c>
    </row>
    <row r="429" s="2" customFormat="1" ht="24.15" customHeight="1">
      <c r="A429" s="33"/>
      <c r="B429" s="34"/>
      <c r="C429" s="225" t="s">
        <v>644</v>
      </c>
      <c r="D429" s="225" t="s">
        <v>145</v>
      </c>
      <c r="E429" s="226" t="s">
        <v>645</v>
      </c>
      <c r="F429" s="227" t="s">
        <v>646</v>
      </c>
      <c r="G429" s="228" t="s">
        <v>185</v>
      </c>
      <c r="H429" s="229">
        <v>37</v>
      </c>
      <c r="I429" s="230">
        <v>302</v>
      </c>
      <c r="J429" s="230">
        <f>ROUND(I429*H429,2)</f>
        <v>11174</v>
      </c>
      <c r="K429" s="227" t="s">
        <v>149</v>
      </c>
      <c r="L429" s="39"/>
      <c r="M429" s="231" t="s">
        <v>1</v>
      </c>
      <c r="N429" s="232" t="s">
        <v>37</v>
      </c>
      <c r="O429" s="233">
        <v>0.71799999999999997</v>
      </c>
      <c r="P429" s="233">
        <f>O429*H429</f>
        <v>26.565999999999999</v>
      </c>
      <c r="Q429" s="233">
        <v>0</v>
      </c>
      <c r="R429" s="233">
        <f>Q429*H429</f>
        <v>0</v>
      </c>
      <c r="S429" s="233">
        <v>0</v>
      </c>
      <c r="T429" s="234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235" t="s">
        <v>215</v>
      </c>
      <c r="AT429" s="235" t="s">
        <v>145</v>
      </c>
      <c r="AU429" s="235" t="s">
        <v>82</v>
      </c>
      <c r="AY429" s="18" t="s">
        <v>143</v>
      </c>
      <c r="BE429" s="236">
        <f>IF(N429="základní",J429,0)</f>
        <v>11174</v>
      </c>
      <c r="BF429" s="236">
        <f>IF(N429="snížená",J429,0)</f>
        <v>0</v>
      </c>
      <c r="BG429" s="236">
        <f>IF(N429="zákl. přenesená",J429,0)</f>
        <v>0</v>
      </c>
      <c r="BH429" s="236">
        <f>IF(N429="sníž. přenesená",J429,0)</f>
        <v>0</v>
      </c>
      <c r="BI429" s="236">
        <f>IF(N429="nulová",J429,0)</f>
        <v>0</v>
      </c>
      <c r="BJ429" s="18" t="s">
        <v>80</v>
      </c>
      <c r="BK429" s="236">
        <f>ROUND(I429*H429,2)</f>
        <v>11174</v>
      </c>
      <c r="BL429" s="18" t="s">
        <v>215</v>
      </c>
      <c r="BM429" s="235" t="s">
        <v>647</v>
      </c>
    </row>
    <row r="430" s="2" customFormat="1" ht="24.15" customHeight="1">
      <c r="A430" s="33"/>
      <c r="B430" s="34"/>
      <c r="C430" s="258" t="s">
        <v>648</v>
      </c>
      <c r="D430" s="258" t="s">
        <v>258</v>
      </c>
      <c r="E430" s="259" t="s">
        <v>649</v>
      </c>
      <c r="F430" s="260" t="s">
        <v>650</v>
      </c>
      <c r="G430" s="261" t="s">
        <v>381</v>
      </c>
      <c r="H430" s="262">
        <v>69.799999999999997</v>
      </c>
      <c r="I430" s="263">
        <v>329</v>
      </c>
      <c r="J430" s="263">
        <f>ROUND(I430*H430,2)</f>
        <v>22964.200000000001</v>
      </c>
      <c r="K430" s="260" t="s">
        <v>24</v>
      </c>
      <c r="L430" s="264"/>
      <c r="M430" s="265" t="s">
        <v>1</v>
      </c>
      <c r="N430" s="266" t="s">
        <v>37</v>
      </c>
      <c r="O430" s="233">
        <v>0</v>
      </c>
      <c r="P430" s="233">
        <f>O430*H430</f>
        <v>0</v>
      </c>
      <c r="Q430" s="233">
        <v>0.0040000000000000001</v>
      </c>
      <c r="R430" s="233">
        <f>Q430*H430</f>
        <v>0.2792</v>
      </c>
      <c r="S430" s="233">
        <v>0</v>
      </c>
      <c r="T430" s="234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235" t="s">
        <v>310</v>
      </c>
      <c r="AT430" s="235" t="s">
        <v>258</v>
      </c>
      <c r="AU430" s="235" t="s">
        <v>82</v>
      </c>
      <c r="AY430" s="18" t="s">
        <v>143</v>
      </c>
      <c r="BE430" s="236">
        <f>IF(N430="základní",J430,0)</f>
        <v>22964.200000000001</v>
      </c>
      <c r="BF430" s="236">
        <f>IF(N430="snížená",J430,0)</f>
        <v>0</v>
      </c>
      <c r="BG430" s="236">
        <f>IF(N430="zákl. přenesená",J430,0)</f>
        <v>0</v>
      </c>
      <c r="BH430" s="236">
        <f>IF(N430="sníž. přenesená",J430,0)</f>
        <v>0</v>
      </c>
      <c r="BI430" s="236">
        <f>IF(N430="nulová",J430,0)</f>
        <v>0</v>
      </c>
      <c r="BJ430" s="18" t="s">
        <v>80</v>
      </c>
      <c r="BK430" s="236">
        <f>ROUND(I430*H430,2)</f>
        <v>22964.200000000001</v>
      </c>
      <c r="BL430" s="18" t="s">
        <v>215</v>
      </c>
      <c r="BM430" s="235" t="s">
        <v>651</v>
      </c>
    </row>
    <row r="431" s="13" customFormat="1">
      <c r="A431" s="13"/>
      <c r="B431" s="237"/>
      <c r="C431" s="238"/>
      <c r="D431" s="239" t="s">
        <v>152</v>
      </c>
      <c r="E431" s="240" t="s">
        <v>1</v>
      </c>
      <c r="F431" s="241" t="s">
        <v>652</v>
      </c>
      <c r="G431" s="238"/>
      <c r="H431" s="242">
        <v>69.799999999999997</v>
      </c>
      <c r="I431" s="238"/>
      <c r="J431" s="238"/>
      <c r="K431" s="238"/>
      <c r="L431" s="243"/>
      <c r="M431" s="244"/>
      <c r="N431" s="245"/>
      <c r="O431" s="245"/>
      <c r="P431" s="245"/>
      <c r="Q431" s="245"/>
      <c r="R431" s="245"/>
      <c r="S431" s="245"/>
      <c r="T431" s="24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7" t="s">
        <v>152</v>
      </c>
      <c r="AU431" s="247" t="s">
        <v>82</v>
      </c>
      <c r="AV431" s="13" t="s">
        <v>82</v>
      </c>
      <c r="AW431" s="13" t="s">
        <v>29</v>
      </c>
      <c r="AX431" s="13" t="s">
        <v>80</v>
      </c>
      <c r="AY431" s="247" t="s">
        <v>143</v>
      </c>
    </row>
    <row r="432" s="12" customFormat="1" ht="22.8" customHeight="1">
      <c r="A432" s="12"/>
      <c r="B432" s="210"/>
      <c r="C432" s="211"/>
      <c r="D432" s="212" t="s">
        <v>71</v>
      </c>
      <c r="E432" s="223" t="s">
        <v>653</v>
      </c>
      <c r="F432" s="223" t="s">
        <v>654</v>
      </c>
      <c r="G432" s="211"/>
      <c r="H432" s="211"/>
      <c r="I432" s="211"/>
      <c r="J432" s="224">
        <f>BK432</f>
        <v>66127.020000000004</v>
      </c>
      <c r="K432" s="211"/>
      <c r="L432" s="215"/>
      <c r="M432" s="216"/>
      <c r="N432" s="217"/>
      <c r="O432" s="217"/>
      <c r="P432" s="218">
        <f>SUM(P433:P438)</f>
        <v>28.5108</v>
      </c>
      <c r="Q432" s="217"/>
      <c r="R432" s="218">
        <f>SUM(R433:R438)</f>
        <v>0.013780800000000003</v>
      </c>
      <c r="S432" s="217"/>
      <c r="T432" s="219">
        <f>SUM(T433:T438)</f>
        <v>0.83720000000000006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20" t="s">
        <v>82</v>
      </c>
      <c r="AT432" s="221" t="s">
        <v>71</v>
      </c>
      <c r="AU432" s="221" t="s">
        <v>80</v>
      </c>
      <c r="AY432" s="220" t="s">
        <v>143</v>
      </c>
      <c r="BK432" s="222">
        <f>SUM(BK433:BK438)</f>
        <v>66127.020000000004</v>
      </c>
    </row>
    <row r="433" s="2" customFormat="1" ht="14.4" customHeight="1">
      <c r="A433" s="33"/>
      <c r="B433" s="34"/>
      <c r="C433" s="225" t="s">
        <v>655</v>
      </c>
      <c r="D433" s="225" t="s">
        <v>145</v>
      </c>
      <c r="E433" s="226" t="s">
        <v>656</v>
      </c>
      <c r="F433" s="227" t="s">
        <v>657</v>
      </c>
      <c r="G433" s="228" t="s">
        <v>180</v>
      </c>
      <c r="H433" s="229">
        <v>41.859999999999999</v>
      </c>
      <c r="I433" s="230">
        <v>159</v>
      </c>
      <c r="J433" s="230">
        <f>ROUND(I433*H433,2)</f>
        <v>6655.7399999999998</v>
      </c>
      <c r="K433" s="227" t="s">
        <v>149</v>
      </c>
      <c r="L433" s="39"/>
      <c r="M433" s="231" t="s">
        <v>1</v>
      </c>
      <c r="N433" s="232" t="s">
        <v>37</v>
      </c>
      <c r="O433" s="233">
        <v>0.41999999999999998</v>
      </c>
      <c r="P433" s="233">
        <f>O433*H433</f>
        <v>17.581199999999999</v>
      </c>
      <c r="Q433" s="233">
        <v>0</v>
      </c>
      <c r="R433" s="233">
        <f>Q433*H433</f>
        <v>0</v>
      </c>
      <c r="S433" s="233">
        <v>0.02</v>
      </c>
      <c r="T433" s="234">
        <f>S433*H433</f>
        <v>0.83720000000000006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235" t="s">
        <v>215</v>
      </c>
      <c r="AT433" s="235" t="s">
        <v>145</v>
      </c>
      <c r="AU433" s="235" t="s">
        <v>82</v>
      </c>
      <c r="AY433" s="18" t="s">
        <v>143</v>
      </c>
      <c r="BE433" s="236">
        <f>IF(N433="základní",J433,0)</f>
        <v>6655.7399999999998</v>
      </c>
      <c r="BF433" s="236">
        <f>IF(N433="snížená",J433,0)</f>
        <v>0</v>
      </c>
      <c r="BG433" s="236">
        <f>IF(N433="zákl. přenesená",J433,0)</f>
        <v>0</v>
      </c>
      <c r="BH433" s="236">
        <f>IF(N433="sníž. přenesená",J433,0)</f>
        <v>0</v>
      </c>
      <c r="BI433" s="236">
        <f>IF(N433="nulová",J433,0)</f>
        <v>0</v>
      </c>
      <c r="BJ433" s="18" t="s">
        <v>80</v>
      </c>
      <c r="BK433" s="236">
        <f>ROUND(I433*H433,2)</f>
        <v>6655.7399999999998</v>
      </c>
      <c r="BL433" s="18" t="s">
        <v>215</v>
      </c>
      <c r="BM433" s="235" t="s">
        <v>658</v>
      </c>
    </row>
    <row r="434" s="13" customFormat="1">
      <c r="A434" s="13"/>
      <c r="B434" s="237"/>
      <c r="C434" s="238"/>
      <c r="D434" s="239" t="s">
        <v>152</v>
      </c>
      <c r="E434" s="240" t="s">
        <v>1</v>
      </c>
      <c r="F434" s="241" t="s">
        <v>659</v>
      </c>
      <c r="G434" s="238"/>
      <c r="H434" s="242">
        <v>41.859999999999999</v>
      </c>
      <c r="I434" s="238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7" t="s">
        <v>152</v>
      </c>
      <c r="AU434" s="247" t="s">
        <v>82</v>
      </c>
      <c r="AV434" s="13" t="s">
        <v>82</v>
      </c>
      <c r="AW434" s="13" t="s">
        <v>29</v>
      </c>
      <c r="AX434" s="13" t="s">
        <v>72</v>
      </c>
      <c r="AY434" s="247" t="s">
        <v>143</v>
      </c>
    </row>
    <row r="435" s="14" customFormat="1">
      <c r="A435" s="14"/>
      <c r="B435" s="248"/>
      <c r="C435" s="249"/>
      <c r="D435" s="239" t="s">
        <v>152</v>
      </c>
      <c r="E435" s="250" t="s">
        <v>1</v>
      </c>
      <c r="F435" s="251" t="s">
        <v>155</v>
      </c>
      <c r="G435" s="249"/>
      <c r="H435" s="252">
        <v>41.859999999999999</v>
      </c>
      <c r="I435" s="249"/>
      <c r="J435" s="249"/>
      <c r="K435" s="249"/>
      <c r="L435" s="253"/>
      <c r="M435" s="254"/>
      <c r="N435" s="255"/>
      <c r="O435" s="255"/>
      <c r="P435" s="255"/>
      <c r="Q435" s="255"/>
      <c r="R435" s="255"/>
      <c r="S435" s="255"/>
      <c r="T435" s="25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7" t="s">
        <v>152</v>
      </c>
      <c r="AU435" s="257" t="s">
        <v>82</v>
      </c>
      <c r="AV435" s="14" t="s">
        <v>150</v>
      </c>
      <c r="AW435" s="14" t="s">
        <v>29</v>
      </c>
      <c r="AX435" s="14" t="s">
        <v>80</v>
      </c>
      <c r="AY435" s="257" t="s">
        <v>143</v>
      </c>
    </row>
    <row r="436" s="2" customFormat="1" ht="14.4" customHeight="1">
      <c r="A436" s="33"/>
      <c r="B436" s="34"/>
      <c r="C436" s="225" t="s">
        <v>660</v>
      </c>
      <c r="D436" s="225" t="s">
        <v>145</v>
      </c>
      <c r="E436" s="226" t="s">
        <v>661</v>
      </c>
      <c r="F436" s="227" t="s">
        <v>662</v>
      </c>
      <c r="G436" s="228" t="s">
        <v>180</v>
      </c>
      <c r="H436" s="229">
        <v>23.760000000000002</v>
      </c>
      <c r="I436" s="230">
        <v>353</v>
      </c>
      <c r="J436" s="230">
        <f>ROUND(I436*H436,2)</f>
        <v>8387.2800000000007</v>
      </c>
      <c r="K436" s="227" t="s">
        <v>24</v>
      </c>
      <c r="L436" s="39"/>
      <c r="M436" s="231" t="s">
        <v>1</v>
      </c>
      <c r="N436" s="232" t="s">
        <v>37</v>
      </c>
      <c r="O436" s="233">
        <v>0.46000000000000002</v>
      </c>
      <c r="P436" s="233">
        <f>O436*H436</f>
        <v>10.929600000000001</v>
      </c>
      <c r="Q436" s="233">
        <v>0.00038000000000000002</v>
      </c>
      <c r="R436" s="233">
        <f>Q436*H436</f>
        <v>0.0090288000000000018</v>
      </c>
      <c r="S436" s="233">
        <v>0</v>
      </c>
      <c r="T436" s="234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235" t="s">
        <v>215</v>
      </c>
      <c r="AT436" s="235" t="s">
        <v>145</v>
      </c>
      <c r="AU436" s="235" t="s">
        <v>82</v>
      </c>
      <c r="AY436" s="18" t="s">
        <v>143</v>
      </c>
      <c r="BE436" s="236">
        <f>IF(N436="základní",J436,0)</f>
        <v>8387.2800000000007</v>
      </c>
      <c r="BF436" s="236">
        <f>IF(N436="snížená",J436,0)</f>
        <v>0</v>
      </c>
      <c r="BG436" s="236">
        <f>IF(N436="zákl. přenesená",J436,0)</f>
        <v>0</v>
      </c>
      <c r="BH436" s="236">
        <f>IF(N436="sníž. přenesená",J436,0)</f>
        <v>0</v>
      </c>
      <c r="BI436" s="236">
        <f>IF(N436="nulová",J436,0)</f>
        <v>0</v>
      </c>
      <c r="BJ436" s="18" t="s">
        <v>80</v>
      </c>
      <c r="BK436" s="236">
        <f>ROUND(I436*H436,2)</f>
        <v>8387.2800000000007</v>
      </c>
      <c r="BL436" s="18" t="s">
        <v>215</v>
      </c>
      <c r="BM436" s="235" t="s">
        <v>663</v>
      </c>
    </row>
    <row r="437" s="13" customFormat="1">
      <c r="A437" s="13"/>
      <c r="B437" s="237"/>
      <c r="C437" s="238"/>
      <c r="D437" s="239" t="s">
        <v>152</v>
      </c>
      <c r="E437" s="240" t="s">
        <v>1</v>
      </c>
      <c r="F437" s="241" t="s">
        <v>664</v>
      </c>
      <c r="G437" s="238"/>
      <c r="H437" s="242">
        <v>23.760000000000002</v>
      </c>
      <c r="I437" s="238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7" t="s">
        <v>152</v>
      </c>
      <c r="AU437" s="247" t="s">
        <v>82</v>
      </c>
      <c r="AV437" s="13" t="s">
        <v>82</v>
      </c>
      <c r="AW437" s="13" t="s">
        <v>29</v>
      </c>
      <c r="AX437" s="13" t="s">
        <v>80</v>
      </c>
      <c r="AY437" s="247" t="s">
        <v>143</v>
      </c>
    </row>
    <row r="438" s="2" customFormat="1" ht="14.4" customHeight="1">
      <c r="A438" s="33"/>
      <c r="B438" s="34"/>
      <c r="C438" s="258" t="s">
        <v>665</v>
      </c>
      <c r="D438" s="258" t="s">
        <v>258</v>
      </c>
      <c r="E438" s="259" t="s">
        <v>666</v>
      </c>
      <c r="F438" s="260" t="s">
        <v>667</v>
      </c>
      <c r="G438" s="261" t="s">
        <v>180</v>
      </c>
      <c r="H438" s="262">
        <v>23.760000000000002</v>
      </c>
      <c r="I438" s="263">
        <v>2150</v>
      </c>
      <c r="J438" s="263">
        <f>ROUND(I438*H438,2)</f>
        <v>51084</v>
      </c>
      <c r="K438" s="260" t="s">
        <v>24</v>
      </c>
      <c r="L438" s="264"/>
      <c r="M438" s="265" t="s">
        <v>1</v>
      </c>
      <c r="N438" s="266" t="s">
        <v>37</v>
      </c>
      <c r="O438" s="233">
        <v>0</v>
      </c>
      <c r="P438" s="233">
        <f>O438*H438</f>
        <v>0</v>
      </c>
      <c r="Q438" s="233">
        <v>0.00020000000000000001</v>
      </c>
      <c r="R438" s="233">
        <f>Q438*H438</f>
        <v>0.0047520000000000001</v>
      </c>
      <c r="S438" s="233">
        <v>0</v>
      </c>
      <c r="T438" s="234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235" t="s">
        <v>310</v>
      </c>
      <c r="AT438" s="235" t="s">
        <v>258</v>
      </c>
      <c r="AU438" s="235" t="s">
        <v>82</v>
      </c>
      <c r="AY438" s="18" t="s">
        <v>143</v>
      </c>
      <c r="BE438" s="236">
        <f>IF(N438="základní",J438,0)</f>
        <v>51084</v>
      </c>
      <c r="BF438" s="236">
        <f>IF(N438="snížená",J438,0)</f>
        <v>0</v>
      </c>
      <c r="BG438" s="236">
        <f>IF(N438="zákl. přenesená",J438,0)</f>
        <v>0</v>
      </c>
      <c r="BH438" s="236">
        <f>IF(N438="sníž. přenesená",J438,0)</f>
        <v>0</v>
      </c>
      <c r="BI438" s="236">
        <f>IF(N438="nulová",J438,0)</f>
        <v>0</v>
      </c>
      <c r="BJ438" s="18" t="s">
        <v>80</v>
      </c>
      <c r="BK438" s="236">
        <f>ROUND(I438*H438,2)</f>
        <v>51084</v>
      </c>
      <c r="BL438" s="18" t="s">
        <v>215</v>
      </c>
      <c r="BM438" s="235" t="s">
        <v>668</v>
      </c>
    </row>
    <row r="439" s="12" customFormat="1" ht="22.8" customHeight="1">
      <c r="A439" s="12"/>
      <c r="B439" s="210"/>
      <c r="C439" s="211"/>
      <c r="D439" s="212" t="s">
        <v>71</v>
      </c>
      <c r="E439" s="223" t="s">
        <v>669</v>
      </c>
      <c r="F439" s="223" t="s">
        <v>670</v>
      </c>
      <c r="G439" s="211"/>
      <c r="H439" s="211"/>
      <c r="I439" s="211"/>
      <c r="J439" s="224">
        <f>BK439</f>
        <v>351033.09999999998</v>
      </c>
      <c r="K439" s="211"/>
      <c r="L439" s="215"/>
      <c r="M439" s="216"/>
      <c r="N439" s="217"/>
      <c r="O439" s="217"/>
      <c r="P439" s="218">
        <f>SUM(P440:P446)</f>
        <v>633.43499999999995</v>
      </c>
      <c r="Q439" s="217"/>
      <c r="R439" s="218">
        <f>SUM(R440:R446)</f>
        <v>0.37509999999999999</v>
      </c>
      <c r="S439" s="217"/>
      <c r="T439" s="219">
        <f>SUM(T440:T446)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20" t="s">
        <v>82</v>
      </c>
      <c r="AT439" s="221" t="s">
        <v>71</v>
      </c>
      <c r="AU439" s="221" t="s">
        <v>80</v>
      </c>
      <c r="AY439" s="220" t="s">
        <v>143</v>
      </c>
      <c r="BK439" s="222">
        <f>SUM(BK440:BK446)</f>
        <v>351033.09999999998</v>
      </c>
    </row>
    <row r="440" s="2" customFormat="1" ht="14.4" customHeight="1">
      <c r="A440" s="33"/>
      <c r="B440" s="34"/>
      <c r="C440" s="225" t="s">
        <v>671</v>
      </c>
      <c r="D440" s="225" t="s">
        <v>145</v>
      </c>
      <c r="E440" s="226" t="s">
        <v>672</v>
      </c>
      <c r="F440" s="227" t="s">
        <v>673</v>
      </c>
      <c r="G440" s="228" t="s">
        <v>180</v>
      </c>
      <c r="H440" s="229">
        <v>605</v>
      </c>
      <c r="I440" s="230">
        <v>4.6200000000000001</v>
      </c>
      <c r="J440" s="230">
        <f>ROUND(I440*H440,2)</f>
        <v>2795.0999999999999</v>
      </c>
      <c r="K440" s="227" t="s">
        <v>149</v>
      </c>
      <c r="L440" s="39"/>
      <c r="M440" s="231" t="s">
        <v>1</v>
      </c>
      <c r="N440" s="232" t="s">
        <v>37</v>
      </c>
      <c r="O440" s="233">
        <v>0.010999999999999999</v>
      </c>
      <c r="P440" s="233">
        <f>O440*H440</f>
        <v>6.6549999999999994</v>
      </c>
      <c r="Q440" s="233">
        <v>0</v>
      </c>
      <c r="R440" s="233">
        <f>Q440*H440</f>
        <v>0</v>
      </c>
      <c r="S440" s="233">
        <v>0</v>
      </c>
      <c r="T440" s="234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235" t="s">
        <v>215</v>
      </c>
      <c r="AT440" s="235" t="s">
        <v>145</v>
      </c>
      <c r="AU440" s="235" t="s">
        <v>82</v>
      </c>
      <c r="AY440" s="18" t="s">
        <v>143</v>
      </c>
      <c r="BE440" s="236">
        <f>IF(N440="základní",J440,0)</f>
        <v>2795.0999999999999</v>
      </c>
      <c r="BF440" s="236">
        <f>IF(N440="snížená",J440,0)</f>
        <v>0</v>
      </c>
      <c r="BG440" s="236">
        <f>IF(N440="zákl. přenesená",J440,0)</f>
        <v>0</v>
      </c>
      <c r="BH440" s="236">
        <f>IF(N440="sníž. přenesená",J440,0)</f>
        <v>0</v>
      </c>
      <c r="BI440" s="236">
        <f>IF(N440="nulová",J440,0)</f>
        <v>0</v>
      </c>
      <c r="BJ440" s="18" t="s">
        <v>80</v>
      </c>
      <c r="BK440" s="236">
        <f>ROUND(I440*H440,2)</f>
        <v>2795.0999999999999</v>
      </c>
      <c r="BL440" s="18" t="s">
        <v>215</v>
      </c>
      <c r="BM440" s="235" t="s">
        <v>674</v>
      </c>
    </row>
    <row r="441" s="2" customFormat="1" ht="24.15" customHeight="1">
      <c r="A441" s="33"/>
      <c r="B441" s="34"/>
      <c r="C441" s="225" t="s">
        <v>675</v>
      </c>
      <c r="D441" s="225" t="s">
        <v>145</v>
      </c>
      <c r="E441" s="226" t="s">
        <v>676</v>
      </c>
      <c r="F441" s="227" t="s">
        <v>677</v>
      </c>
      <c r="G441" s="228" t="s">
        <v>180</v>
      </c>
      <c r="H441" s="229">
        <v>605</v>
      </c>
      <c r="I441" s="230">
        <v>144</v>
      </c>
      <c r="J441" s="230">
        <f>ROUND(I441*H441,2)</f>
        <v>87120</v>
      </c>
      <c r="K441" s="227" t="s">
        <v>149</v>
      </c>
      <c r="L441" s="39"/>
      <c r="M441" s="231" t="s">
        <v>1</v>
      </c>
      <c r="N441" s="232" t="s">
        <v>37</v>
      </c>
      <c r="O441" s="233">
        <v>0.34200000000000003</v>
      </c>
      <c r="P441" s="233">
        <f>O441*H441</f>
        <v>206.91000000000003</v>
      </c>
      <c r="Q441" s="233">
        <v>0</v>
      </c>
      <c r="R441" s="233">
        <f>Q441*H441</f>
        <v>0</v>
      </c>
      <c r="S441" s="233">
        <v>0</v>
      </c>
      <c r="T441" s="234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235" t="s">
        <v>215</v>
      </c>
      <c r="AT441" s="235" t="s">
        <v>145</v>
      </c>
      <c r="AU441" s="235" t="s">
        <v>82</v>
      </c>
      <c r="AY441" s="18" t="s">
        <v>143</v>
      </c>
      <c r="BE441" s="236">
        <f>IF(N441="základní",J441,0)</f>
        <v>87120</v>
      </c>
      <c r="BF441" s="236">
        <f>IF(N441="snížená",J441,0)</f>
        <v>0</v>
      </c>
      <c r="BG441" s="236">
        <f>IF(N441="zákl. přenesená",J441,0)</f>
        <v>0</v>
      </c>
      <c r="BH441" s="236">
        <f>IF(N441="sníž. přenesená",J441,0)</f>
        <v>0</v>
      </c>
      <c r="BI441" s="236">
        <f>IF(N441="nulová",J441,0)</f>
        <v>0</v>
      </c>
      <c r="BJ441" s="18" t="s">
        <v>80</v>
      </c>
      <c r="BK441" s="236">
        <f>ROUND(I441*H441,2)</f>
        <v>87120</v>
      </c>
      <c r="BL441" s="18" t="s">
        <v>215</v>
      </c>
      <c r="BM441" s="235" t="s">
        <v>678</v>
      </c>
    </row>
    <row r="442" s="13" customFormat="1">
      <c r="A442" s="13"/>
      <c r="B442" s="237"/>
      <c r="C442" s="238"/>
      <c r="D442" s="239" t="s">
        <v>152</v>
      </c>
      <c r="E442" s="240" t="s">
        <v>1</v>
      </c>
      <c r="F442" s="241" t="s">
        <v>679</v>
      </c>
      <c r="G442" s="238"/>
      <c r="H442" s="242">
        <v>605</v>
      </c>
      <c r="I442" s="238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152</v>
      </c>
      <c r="AU442" s="247" t="s">
        <v>82</v>
      </c>
      <c r="AV442" s="13" t="s">
        <v>82</v>
      </c>
      <c r="AW442" s="13" t="s">
        <v>29</v>
      </c>
      <c r="AX442" s="13" t="s">
        <v>80</v>
      </c>
      <c r="AY442" s="247" t="s">
        <v>143</v>
      </c>
    </row>
    <row r="443" s="2" customFormat="1" ht="24.15" customHeight="1">
      <c r="A443" s="33"/>
      <c r="B443" s="34"/>
      <c r="C443" s="225" t="s">
        <v>680</v>
      </c>
      <c r="D443" s="225" t="s">
        <v>145</v>
      </c>
      <c r="E443" s="226" t="s">
        <v>681</v>
      </c>
      <c r="F443" s="227" t="s">
        <v>682</v>
      </c>
      <c r="G443" s="228" t="s">
        <v>180</v>
      </c>
      <c r="H443" s="229">
        <v>605</v>
      </c>
      <c r="I443" s="230">
        <v>120</v>
      </c>
      <c r="J443" s="230">
        <f>ROUND(I443*H443,2)</f>
        <v>72600</v>
      </c>
      <c r="K443" s="227" t="s">
        <v>149</v>
      </c>
      <c r="L443" s="39"/>
      <c r="M443" s="231" t="s">
        <v>1</v>
      </c>
      <c r="N443" s="232" t="s">
        <v>37</v>
      </c>
      <c r="O443" s="233">
        <v>0.184</v>
      </c>
      <c r="P443" s="233">
        <f>O443*H443</f>
        <v>111.31999999999999</v>
      </c>
      <c r="Q443" s="233">
        <v>0.00013999999999999999</v>
      </c>
      <c r="R443" s="233">
        <f>Q443*H443</f>
        <v>0.084699999999999998</v>
      </c>
      <c r="S443" s="233">
        <v>0</v>
      </c>
      <c r="T443" s="234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235" t="s">
        <v>215</v>
      </c>
      <c r="AT443" s="235" t="s">
        <v>145</v>
      </c>
      <c r="AU443" s="235" t="s">
        <v>82</v>
      </c>
      <c r="AY443" s="18" t="s">
        <v>143</v>
      </c>
      <c r="BE443" s="236">
        <f>IF(N443="základní",J443,0)</f>
        <v>72600</v>
      </c>
      <c r="BF443" s="236">
        <f>IF(N443="snížená",J443,0)</f>
        <v>0</v>
      </c>
      <c r="BG443" s="236">
        <f>IF(N443="zákl. přenesená",J443,0)</f>
        <v>0</v>
      </c>
      <c r="BH443" s="236">
        <f>IF(N443="sníž. přenesená",J443,0)</f>
        <v>0</v>
      </c>
      <c r="BI443" s="236">
        <f>IF(N443="nulová",J443,0)</f>
        <v>0</v>
      </c>
      <c r="BJ443" s="18" t="s">
        <v>80</v>
      </c>
      <c r="BK443" s="236">
        <f>ROUND(I443*H443,2)</f>
        <v>72600</v>
      </c>
      <c r="BL443" s="18" t="s">
        <v>215</v>
      </c>
      <c r="BM443" s="235" t="s">
        <v>683</v>
      </c>
    </row>
    <row r="444" s="2" customFormat="1" ht="24.15" customHeight="1">
      <c r="A444" s="33"/>
      <c r="B444" s="34"/>
      <c r="C444" s="225" t="s">
        <v>684</v>
      </c>
      <c r="D444" s="225" t="s">
        <v>145</v>
      </c>
      <c r="E444" s="226" t="s">
        <v>685</v>
      </c>
      <c r="F444" s="227" t="s">
        <v>686</v>
      </c>
      <c r="G444" s="228" t="s">
        <v>180</v>
      </c>
      <c r="H444" s="229">
        <v>605</v>
      </c>
      <c r="I444" s="230">
        <v>112</v>
      </c>
      <c r="J444" s="230">
        <f>ROUND(I444*H444,2)</f>
        <v>67760</v>
      </c>
      <c r="K444" s="227" t="s">
        <v>149</v>
      </c>
      <c r="L444" s="39"/>
      <c r="M444" s="231" t="s">
        <v>1</v>
      </c>
      <c r="N444" s="232" t="s">
        <v>37</v>
      </c>
      <c r="O444" s="233">
        <v>0.16600000000000001</v>
      </c>
      <c r="P444" s="233">
        <f>O444*H444</f>
        <v>100.43000000000001</v>
      </c>
      <c r="Q444" s="233">
        <v>0.00013999999999999999</v>
      </c>
      <c r="R444" s="233">
        <f>Q444*H444</f>
        <v>0.084699999999999998</v>
      </c>
      <c r="S444" s="233">
        <v>0</v>
      </c>
      <c r="T444" s="234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235" t="s">
        <v>215</v>
      </c>
      <c r="AT444" s="235" t="s">
        <v>145</v>
      </c>
      <c r="AU444" s="235" t="s">
        <v>82</v>
      </c>
      <c r="AY444" s="18" t="s">
        <v>143</v>
      </c>
      <c r="BE444" s="236">
        <f>IF(N444="základní",J444,0)</f>
        <v>67760</v>
      </c>
      <c r="BF444" s="236">
        <f>IF(N444="snížená",J444,0)</f>
        <v>0</v>
      </c>
      <c r="BG444" s="236">
        <f>IF(N444="zákl. přenesená",J444,0)</f>
        <v>0</v>
      </c>
      <c r="BH444" s="236">
        <f>IF(N444="sníž. přenesená",J444,0)</f>
        <v>0</v>
      </c>
      <c r="BI444" s="236">
        <f>IF(N444="nulová",J444,0)</f>
        <v>0</v>
      </c>
      <c r="BJ444" s="18" t="s">
        <v>80</v>
      </c>
      <c r="BK444" s="236">
        <f>ROUND(I444*H444,2)</f>
        <v>67760</v>
      </c>
      <c r="BL444" s="18" t="s">
        <v>215</v>
      </c>
      <c r="BM444" s="235" t="s">
        <v>687</v>
      </c>
    </row>
    <row r="445" s="2" customFormat="1" ht="24.15" customHeight="1">
      <c r="A445" s="33"/>
      <c r="B445" s="34"/>
      <c r="C445" s="225" t="s">
        <v>688</v>
      </c>
      <c r="D445" s="225" t="s">
        <v>145</v>
      </c>
      <c r="E445" s="226" t="s">
        <v>689</v>
      </c>
      <c r="F445" s="227" t="s">
        <v>690</v>
      </c>
      <c r="G445" s="228" t="s">
        <v>180</v>
      </c>
      <c r="H445" s="229">
        <v>1210</v>
      </c>
      <c r="I445" s="230">
        <v>99.799999999999997</v>
      </c>
      <c r="J445" s="230">
        <f>ROUND(I445*H445,2)</f>
        <v>120758</v>
      </c>
      <c r="K445" s="227" t="s">
        <v>149</v>
      </c>
      <c r="L445" s="39"/>
      <c r="M445" s="231" t="s">
        <v>1</v>
      </c>
      <c r="N445" s="232" t="s">
        <v>37</v>
      </c>
      <c r="O445" s="233">
        <v>0.17199999999999999</v>
      </c>
      <c r="P445" s="233">
        <f>O445*H445</f>
        <v>208.11999999999998</v>
      </c>
      <c r="Q445" s="233">
        <v>0.00017000000000000001</v>
      </c>
      <c r="R445" s="233">
        <f>Q445*H445</f>
        <v>0.20570000000000002</v>
      </c>
      <c r="S445" s="233">
        <v>0</v>
      </c>
      <c r="T445" s="234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235" t="s">
        <v>215</v>
      </c>
      <c r="AT445" s="235" t="s">
        <v>145</v>
      </c>
      <c r="AU445" s="235" t="s">
        <v>82</v>
      </c>
      <c r="AY445" s="18" t="s">
        <v>143</v>
      </c>
      <c r="BE445" s="236">
        <f>IF(N445="základní",J445,0)</f>
        <v>120758</v>
      </c>
      <c r="BF445" s="236">
        <f>IF(N445="snížená",J445,0)</f>
        <v>0</v>
      </c>
      <c r="BG445" s="236">
        <f>IF(N445="zákl. přenesená",J445,0)</f>
        <v>0</v>
      </c>
      <c r="BH445" s="236">
        <f>IF(N445="sníž. přenesená",J445,0)</f>
        <v>0</v>
      </c>
      <c r="BI445" s="236">
        <f>IF(N445="nulová",J445,0)</f>
        <v>0</v>
      </c>
      <c r="BJ445" s="18" t="s">
        <v>80</v>
      </c>
      <c r="BK445" s="236">
        <f>ROUND(I445*H445,2)</f>
        <v>120758</v>
      </c>
      <c r="BL445" s="18" t="s">
        <v>215</v>
      </c>
      <c r="BM445" s="235" t="s">
        <v>691</v>
      </c>
    </row>
    <row r="446" s="13" customFormat="1">
      <c r="A446" s="13"/>
      <c r="B446" s="237"/>
      <c r="C446" s="238"/>
      <c r="D446" s="239" t="s">
        <v>152</v>
      </c>
      <c r="E446" s="238"/>
      <c r="F446" s="241" t="s">
        <v>692</v>
      </c>
      <c r="G446" s="238"/>
      <c r="H446" s="242">
        <v>1210</v>
      </c>
      <c r="I446" s="238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7" t="s">
        <v>152</v>
      </c>
      <c r="AU446" s="247" t="s">
        <v>82</v>
      </c>
      <c r="AV446" s="13" t="s">
        <v>82</v>
      </c>
      <c r="AW446" s="13" t="s">
        <v>4</v>
      </c>
      <c r="AX446" s="13" t="s">
        <v>80</v>
      </c>
      <c r="AY446" s="247" t="s">
        <v>143</v>
      </c>
    </row>
    <row r="447" s="12" customFormat="1" ht="22.8" customHeight="1">
      <c r="A447" s="12"/>
      <c r="B447" s="210"/>
      <c r="C447" s="211"/>
      <c r="D447" s="212" t="s">
        <v>71</v>
      </c>
      <c r="E447" s="223" t="s">
        <v>693</v>
      </c>
      <c r="F447" s="223" t="s">
        <v>694</v>
      </c>
      <c r="G447" s="211"/>
      <c r="H447" s="211"/>
      <c r="I447" s="211"/>
      <c r="J447" s="224">
        <f>BK447</f>
        <v>279966</v>
      </c>
      <c r="K447" s="211"/>
      <c r="L447" s="215"/>
      <c r="M447" s="216"/>
      <c r="N447" s="217"/>
      <c r="O447" s="217"/>
      <c r="P447" s="218">
        <f>SUM(P448:P452)</f>
        <v>584.38999999999999</v>
      </c>
      <c r="Q447" s="217"/>
      <c r="R447" s="218">
        <f>SUM(R448:R452)</f>
        <v>4.6604999999999999</v>
      </c>
      <c r="S447" s="217"/>
      <c r="T447" s="219">
        <f>SUM(T448:T452)</f>
        <v>1.0261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20" t="s">
        <v>82</v>
      </c>
      <c r="AT447" s="221" t="s">
        <v>71</v>
      </c>
      <c r="AU447" s="221" t="s">
        <v>80</v>
      </c>
      <c r="AY447" s="220" t="s">
        <v>143</v>
      </c>
      <c r="BK447" s="222">
        <f>SUM(BK448:BK452)</f>
        <v>279966</v>
      </c>
    </row>
    <row r="448" s="2" customFormat="1" ht="14.4" customHeight="1">
      <c r="A448" s="33"/>
      <c r="B448" s="34"/>
      <c r="C448" s="225" t="s">
        <v>695</v>
      </c>
      <c r="D448" s="225" t="s">
        <v>145</v>
      </c>
      <c r="E448" s="226" t="s">
        <v>696</v>
      </c>
      <c r="F448" s="227" t="s">
        <v>697</v>
      </c>
      <c r="G448" s="228" t="s">
        <v>180</v>
      </c>
      <c r="H448" s="229">
        <v>3310</v>
      </c>
      <c r="I448" s="230">
        <v>31.100000000000001</v>
      </c>
      <c r="J448" s="230">
        <f>ROUND(I448*H448,2)</f>
        <v>102941</v>
      </c>
      <c r="K448" s="227" t="s">
        <v>149</v>
      </c>
      <c r="L448" s="39"/>
      <c r="M448" s="231" t="s">
        <v>1</v>
      </c>
      <c r="N448" s="232" t="s">
        <v>37</v>
      </c>
      <c r="O448" s="233">
        <v>0.073999999999999996</v>
      </c>
      <c r="P448" s="233">
        <f>O448*H448</f>
        <v>244.94</v>
      </c>
      <c r="Q448" s="233">
        <v>0.001</v>
      </c>
      <c r="R448" s="233">
        <f>Q448*H448</f>
        <v>3.3100000000000001</v>
      </c>
      <c r="S448" s="233">
        <v>0.00031</v>
      </c>
      <c r="T448" s="234">
        <f>S448*H448</f>
        <v>1.0261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235" t="s">
        <v>215</v>
      </c>
      <c r="AT448" s="235" t="s">
        <v>145</v>
      </c>
      <c r="AU448" s="235" t="s">
        <v>82</v>
      </c>
      <c r="AY448" s="18" t="s">
        <v>143</v>
      </c>
      <c r="BE448" s="236">
        <f>IF(N448="základní",J448,0)</f>
        <v>102941</v>
      </c>
      <c r="BF448" s="236">
        <f>IF(N448="snížená",J448,0)</f>
        <v>0</v>
      </c>
      <c r="BG448" s="236">
        <f>IF(N448="zákl. přenesená",J448,0)</f>
        <v>0</v>
      </c>
      <c r="BH448" s="236">
        <f>IF(N448="sníž. přenesená",J448,0)</f>
        <v>0</v>
      </c>
      <c r="BI448" s="236">
        <f>IF(N448="nulová",J448,0)</f>
        <v>0</v>
      </c>
      <c r="BJ448" s="18" t="s">
        <v>80</v>
      </c>
      <c r="BK448" s="236">
        <f>ROUND(I448*H448,2)</f>
        <v>102941</v>
      </c>
      <c r="BL448" s="18" t="s">
        <v>215</v>
      </c>
      <c r="BM448" s="235" t="s">
        <v>698</v>
      </c>
    </row>
    <row r="449" s="13" customFormat="1">
      <c r="A449" s="13"/>
      <c r="B449" s="237"/>
      <c r="C449" s="238"/>
      <c r="D449" s="239" t="s">
        <v>152</v>
      </c>
      <c r="E449" s="240" t="s">
        <v>1</v>
      </c>
      <c r="F449" s="241" t="s">
        <v>699</v>
      </c>
      <c r="G449" s="238"/>
      <c r="H449" s="242">
        <v>3310</v>
      </c>
      <c r="I449" s="238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7" t="s">
        <v>152</v>
      </c>
      <c r="AU449" s="247" t="s">
        <v>82</v>
      </c>
      <c r="AV449" s="13" t="s">
        <v>82</v>
      </c>
      <c r="AW449" s="13" t="s">
        <v>29</v>
      </c>
      <c r="AX449" s="13" t="s">
        <v>80</v>
      </c>
      <c r="AY449" s="247" t="s">
        <v>143</v>
      </c>
    </row>
    <row r="450" s="2" customFormat="1" ht="24.15" customHeight="1">
      <c r="A450" s="33"/>
      <c r="B450" s="34"/>
      <c r="C450" s="225" t="s">
        <v>700</v>
      </c>
      <c r="D450" s="225" t="s">
        <v>145</v>
      </c>
      <c r="E450" s="226" t="s">
        <v>701</v>
      </c>
      <c r="F450" s="227" t="s">
        <v>702</v>
      </c>
      <c r="G450" s="228" t="s">
        <v>180</v>
      </c>
      <c r="H450" s="229">
        <v>3650</v>
      </c>
      <c r="I450" s="230">
        <v>19.899999999999999</v>
      </c>
      <c r="J450" s="230">
        <f>ROUND(I450*H450,2)</f>
        <v>72635</v>
      </c>
      <c r="K450" s="227" t="s">
        <v>149</v>
      </c>
      <c r="L450" s="39"/>
      <c r="M450" s="231" t="s">
        <v>1</v>
      </c>
      <c r="N450" s="232" t="s">
        <v>37</v>
      </c>
      <c r="O450" s="233">
        <v>0.033000000000000002</v>
      </c>
      <c r="P450" s="233">
        <f>O450*H450</f>
        <v>120.45</v>
      </c>
      <c r="Q450" s="233">
        <v>0.00020000000000000001</v>
      </c>
      <c r="R450" s="233">
        <f>Q450*H450</f>
        <v>0.72999999999999998</v>
      </c>
      <c r="S450" s="233">
        <v>0</v>
      </c>
      <c r="T450" s="234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235" t="s">
        <v>215</v>
      </c>
      <c r="AT450" s="235" t="s">
        <v>145</v>
      </c>
      <c r="AU450" s="235" t="s">
        <v>82</v>
      </c>
      <c r="AY450" s="18" t="s">
        <v>143</v>
      </c>
      <c r="BE450" s="236">
        <f>IF(N450="základní",J450,0)</f>
        <v>72635</v>
      </c>
      <c r="BF450" s="236">
        <f>IF(N450="snížená",J450,0)</f>
        <v>0</v>
      </c>
      <c r="BG450" s="236">
        <f>IF(N450="zákl. přenesená",J450,0)</f>
        <v>0</v>
      </c>
      <c r="BH450" s="236">
        <f>IF(N450="sníž. přenesená",J450,0)</f>
        <v>0</v>
      </c>
      <c r="BI450" s="236">
        <f>IF(N450="nulová",J450,0)</f>
        <v>0</v>
      </c>
      <c r="BJ450" s="18" t="s">
        <v>80</v>
      </c>
      <c r="BK450" s="236">
        <f>ROUND(I450*H450,2)</f>
        <v>72635</v>
      </c>
      <c r="BL450" s="18" t="s">
        <v>215</v>
      </c>
      <c r="BM450" s="235" t="s">
        <v>703</v>
      </c>
    </row>
    <row r="451" s="13" customFormat="1">
      <c r="A451" s="13"/>
      <c r="B451" s="237"/>
      <c r="C451" s="238"/>
      <c r="D451" s="239" t="s">
        <v>152</v>
      </c>
      <c r="E451" s="240" t="s">
        <v>1</v>
      </c>
      <c r="F451" s="241" t="s">
        <v>704</v>
      </c>
      <c r="G451" s="238"/>
      <c r="H451" s="242">
        <v>3650</v>
      </c>
      <c r="I451" s="238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7" t="s">
        <v>152</v>
      </c>
      <c r="AU451" s="247" t="s">
        <v>82</v>
      </c>
      <c r="AV451" s="13" t="s">
        <v>82</v>
      </c>
      <c r="AW451" s="13" t="s">
        <v>29</v>
      </c>
      <c r="AX451" s="13" t="s">
        <v>80</v>
      </c>
      <c r="AY451" s="247" t="s">
        <v>143</v>
      </c>
    </row>
    <row r="452" s="2" customFormat="1" ht="24.15" customHeight="1">
      <c r="A452" s="33"/>
      <c r="B452" s="34"/>
      <c r="C452" s="225" t="s">
        <v>705</v>
      </c>
      <c r="D452" s="225" t="s">
        <v>145</v>
      </c>
      <c r="E452" s="226" t="s">
        <v>706</v>
      </c>
      <c r="F452" s="227" t="s">
        <v>707</v>
      </c>
      <c r="G452" s="228" t="s">
        <v>180</v>
      </c>
      <c r="H452" s="229">
        <v>3650</v>
      </c>
      <c r="I452" s="230">
        <v>28.600000000000001</v>
      </c>
      <c r="J452" s="230">
        <f>ROUND(I452*H452,2)</f>
        <v>104390</v>
      </c>
      <c r="K452" s="227" t="s">
        <v>149</v>
      </c>
      <c r="L452" s="39"/>
      <c r="M452" s="231" t="s">
        <v>1</v>
      </c>
      <c r="N452" s="232" t="s">
        <v>37</v>
      </c>
      <c r="O452" s="233">
        <v>0.059999999999999998</v>
      </c>
      <c r="P452" s="233">
        <f>O452*H452</f>
        <v>219</v>
      </c>
      <c r="Q452" s="233">
        <v>0.00017000000000000001</v>
      </c>
      <c r="R452" s="233">
        <f>Q452*H452</f>
        <v>0.62050000000000005</v>
      </c>
      <c r="S452" s="233">
        <v>0</v>
      </c>
      <c r="T452" s="234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235" t="s">
        <v>215</v>
      </c>
      <c r="AT452" s="235" t="s">
        <v>145</v>
      </c>
      <c r="AU452" s="235" t="s">
        <v>82</v>
      </c>
      <c r="AY452" s="18" t="s">
        <v>143</v>
      </c>
      <c r="BE452" s="236">
        <f>IF(N452="základní",J452,0)</f>
        <v>104390</v>
      </c>
      <c r="BF452" s="236">
        <f>IF(N452="snížená",J452,0)</f>
        <v>0</v>
      </c>
      <c r="BG452" s="236">
        <f>IF(N452="zákl. přenesená",J452,0)</f>
        <v>0</v>
      </c>
      <c r="BH452" s="236">
        <f>IF(N452="sníž. přenesená",J452,0)</f>
        <v>0</v>
      </c>
      <c r="BI452" s="236">
        <f>IF(N452="nulová",J452,0)</f>
        <v>0</v>
      </c>
      <c r="BJ452" s="18" t="s">
        <v>80</v>
      </c>
      <c r="BK452" s="236">
        <f>ROUND(I452*H452,2)</f>
        <v>104390</v>
      </c>
      <c r="BL452" s="18" t="s">
        <v>215</v>
      </c>
      <c r="BM452" s="235" t="s">
        <v>708</v>
      </c>
    </row>
    <row r="453" s="12" customFormat="1" ht="22.8" customHeight="1">
      <c r="A453" s="12"/>
      <c r="B453" s="210"/>
      <c r="C453" s="211"/>
      <c r="D453" s="212" t="s">
        <v>71</v>
      </c>
      <c r="E453" s="223" t="s">
        <v>709</v>
      </c>
      <c r="F453" s="223" t="s">
        <v>710</v>
      </c>
      <c r="G453" s="211"/>
      <c r="H453" s="211"/>
      <c r="I453" s="211"/>
      <c r="J453" s="224">
        <f>BK453</f>
        <v>131450</v>
      </c>
      <c r="K453" s="211"/>
      <c r="L453" s="215"/>
      <c r="M453" s="216"/>
      <c r="N453" s="217"/>
      <c r="O453" s="217"/>
      <c r="P453" s="218">
        <f>P454</f>
        <v>24.585000000000001</v>
      </c>
      <c r="Q453" s="217"/>
      <c r="R453" s="218">
        <f>R454</f>
        <v>0.72985</v>
      </c>
      <c r="S453" s="217"/>
      <c r="T453" s="219">
        <f>T454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20" t="s">
        <v>82</v>
      </c>
      <c r="AT453" s="221" t="s">
        <v>71</v>
      </c>
      <c r="AU453" s="221" t="s">
        <v>80</v>
      </c>
      <c r="AY453" s="220" t="s">
        <v>143</v>
      </c>
      <c r="BK453" s="222">
        <f>BK454</f>
        <v>131450</v>
      </c>
    </row>
    <row r="454" s="2" customFormat="1" ht="14.4" customHeight="1">
      <c r="A454" s="33"/>
      <c r="B454" s="34"/>
      <c r="C454" s="225" t="s">
        <v>711</v>
      </c>
      <c r="D454" s="225" t="s">
        <v>145</v>
      </c>
      <c r="E454" s="226" t="s">
        <v>712</v>
      </c>
      <c r="F454" s="227" t="s">
        <v>713</v>
      </c>
      <c r="G454" s="228" t="s">
        <v>180</v>
      </c>
      <c r="H454" s="229">
        <v>55</v>
      </c>
      <c r="I454" s="230">
        <v>2390</v>
      </c>
      <c r="J454" s="230">
        <f>ROUND(I454*H454,2)</f>
        <v>131450</v>
      </c>
      <c r="K454" s="227" t="s">
        <v>149</v>
      </c>
      <c r="L454" s="39"/>
      <c r="M454" s="231" t="s">
        <v>1</v>
      </c>
      <c r="N454" s="232" t="s">
        <v>37</v>
      </c>
      <c r="O454" s="233">
        <v>0.44700000000000001</v>
      </c>
      <c r="P454" s="233">
        <f>O454*H454</f>
        <v>24.585000000000001</v>
      </c>
      <c r="Q454" s="233">
        <v>0.013270000000000001</v>
      </c>
      <c r="R454" s="233">
        <f>Q454*H454</f>
        <v>0.72985</v>
      </c>
      <c r="S454" s="233">
        <v>0</v>
      </c>
      <c r="T454" s="234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235" t="s">
        <v>215</v>
      </c>
      <c r="AT454" s="235" t="s">
        <v>145</v>
      </c>
      <c r="AU454" s="235" t="s">
        <v>82</v>
      </c>
      <c r="AY454" s="18" t="s">
        <v>143</v>
      </c>
      <c r="BE454" s="236">
        <f>IF(N454="základní",J454,0)</f>
        <v>131450</v>
      </c>
      <c r="BF454" s="236">
        <f>IF(N454="snížená",J454,0)</f>
        <v>0</v>
      </c>
      <c r="BG454" s="236">
        <f>IF(N454="zákl. přenesená",J454,0)</f>
        <v>0</v>
      </c>
      <c r="BH454" s="236">
        <f>IF(N454="sníž. přenesená",J454,0)</f>
        <v>0</v>
      </c>
      <c r="BI454" s="236">
        <f>IF(N454="nulová",J454,0)</f>
        <v>0</v>
      </c>
      <c r="BJ454" s="18" t="s">
        <v>80</v>
      </c>
      <c r="BK454" s="236">
        <f>ROUND(I454*H454,2)</f>
        <v>131450</v>
      </c>
      <c r="BL454" s="18" t="s">
        <v>215</v>
      </c>
      <c r="BM454" s="235" t="s">
        <v>714</v>
      </c>
    </row>
    <row r="455" s="12" customFormat="1" ht="25.92" customHeight="1">
      <c r="A455" s="12"/>
      <c r="B455" s="210"/>
      <c r="C455" s="211"/>
      <c r="D455" s="212" t="s">
        <v>71</v>
      </c>
      <c r="E455" s="213" t="s">
        <v>715</v>
      </c>
      <c r="F455" s="213" t="s">
        <v>716</v>
      </c>
      <c r="G455" s="211"/>
      <c r="H455" s="211"/>
      <c r="I455" s="211"/>
      <c r="J455" s="214">
        <f>BK455</f>
        <v>116733.92</v>
      </c>
      <c r="K455" s="211"/>
      <c r="L455" s="215"/>
      <c r="M455" s="216"/>
      <c r="N455" s="217"/>
      <c r="O455" s="217"/>
      <c r="P455" s="218">
        <f>SUM(P456:P461)</f>
        <v>344</v>
      </c>
      <c r="Q455" s="217"/>
      <c r="R455" s="218">
        <f>SUM(R456:R461)</f>
        <v>0</v>
      </c>
      <c r="S455" s="217"/>
      <c r="T455" s="219">
        <f>SUM(T456:T461)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20" t="s">
        <v>150</v>
      </c>
      <c r="AT455" s="221" t="s">
        <v>71</v>
      </c>
      <c r="AU455" s="221" t="s">
        <v>72</v>
      </c>
      <c r="AY455" s="220" t="s">
        <v>143</v>
      </c>
      <c r="BK455" s="222">
        <f>SUM(BK456:BK461)</f>
        <v>116733.92</v>
      </c>
    </row>
    <row r="456" s="2" customFormat="1" ht="14.4" customHeight="1">
      <c r="A456" s="33"/>
      <c r="B456" s="34"/>
      <c r="C456" s="225" t="s">
        <v>717</v>
      </c>
      <c r="D456" s="225" t="s">
        <v>145</v>
      </c>
      <c r="E456" s="226" t="s">
        <v>718</v>
      </c>
      <c r="F456" s="227" t="s">
        <v>719</v>
      </c>
      <c r="G456" s="228" t="s">
        <v>720</v>
      </c>
      <c r="H456" s="229">
        <v>80</v>
      </c>
      <c r="I456" s="230">
        <v>284.5</v>
      </c>
      <c r="J456" s="230">
        <f>ROUND(I456*H456,2)</f>
        <v>22760</v>
      </c>
      <c r="K456" s="227" t="s">
        <v>149</v>
      </c>
      <c r="L456" s="39"/>
      <c r="M456" s="231" t="s">
        <v>1</v>
      </c>
      <c r="N456" s="232" t="s">
        <v>37</v>
      </c>
      <c r="O456" s="233">
        <v>1</v>
      </c>
      <c r="P456" s="233">
        <f>O456*H456</f>
        <v>80</v>
      </c>
      <c r="Q456" s="233">
        <v>0</v>
      </c>
      <c r="R456" s="233">
        <f>Q456*H456</f>
        <v>0</v>
      </c>
      <c r="S456" s="233">
        <v>0</v>
      </c>
      <c r="T456" s="234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235" t="s">
        <v>721</v>
      </c>
      <c r="AT456" s="235" t="s">
        <v>145</v>
      </c>
      <c r="AU456" s="235" t="s">
        <v>80</v>
      </c>
      <c r="AY456" s="18" t="s">
        <v>143</v>
      </c>
      <c r="BE456" s="236">
        <f>IF(N456="základní",J456,0)</f>
        <v>22760</v>
      </c>
      <c r="BF456" s="236">
        <f>IF(N456="snížená",J456,0)</f>
        <v>0</v>
      </c>
      <c r="BG456" s="236">
        <f>IF(N456="zákl. přenesená",J456,0)</f>
        <v>0</v>
      </c>
      <c r="BH456" s="236">
        <f>IF(N456="sníž. přenesená",J456,0)</f>
        <v>0</v>
      </c>
      <c r="BI456" s="236">
        <f>IF(N456="nulová",J456,0)</f>
        <v>0</v>
      </c>
      <c r="BJ456" s="18" t="s">
        <v>80</v>
      </c>
      <c r="BK456" s="236">
        <f>ROUND(I456*H456,2)</f>
        <v>22760</v>
      </c>
      <c r="BL456" s="18" t="s">
        <v>721</v>
      </c>
      <c r="BM456" s="235" t="s">
        <v>722</v>
      </c>
    </row>
    <row r="457" s="2" customFormat="1" ht="14.4" customHeight="1">
      <c r="A457" s="33"/>
      <c r="B457" s="34"/>
      <c r="C457" s="225" t="s">
        <v>723</v>
      </c>
      <c r="D457" s="225" t="s">
        <v>145</v>
      </c>
      <c r="E457" s="226" t="s">
        <v>724</v>
      </c>
      <c r="F457" s="227" t="s">
        <v>725</v>
      </c>
      <c r="G457" s="228" t="s">
        <v>720</v>
      </c>
      <c r="H457" s="229">
        <v>80</v>
      </c>
      <c r="I457" s="230">
        <v>330.94999999999999</v>
      </c>
      <c r="J457" s="230">
        <f>ROUND(I457*H457,2)</f>
        <v>26476</v>
      </c>
      <c r="K457" s="227" t="s">
        <v>149</v>
      </c>
      <c r="L457" s="39"/>
      <c r="M457" s="231" t="s">
        <v>1</v>
      </c>
      <c r="N457" s="232" t="s">
        <v>37</v>
      </c>
      <c r="O457" s="233">
        <v>1</v>
      </c>
      <c r="P457" s="233">
        <f>O457*H457</f>
        <v>80</v>
      </c>
      <c r="Q457" s="233">
        <v>0</v>
      </c>
      <c r="R457" s="233">
        <f>Q457*H457</f>
        <v>0</v>
      </c>
      <c r="S457" s="233">
        <v>0</v>
      </c>
      <c r="T457" s="234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235" t="s">
        <v>721</v>
      </c>
      <c r="AT457" s="235" t="s">
        <v>145</v>
      </c>
      <c r="AU457" s="235" t="s">
        <v>80</v>
      </c>
      <c r="AY457" s="18" t="s">
        <v>143</v>
      </c>
      <c r="BE457" s="236">
        <f>IF(N457="základní",J457,0)</f>
        <v>26476</v>
      </c>
      <c r="BF457" s="236">
        <f>IF(N457="snížená",J457,0)</f>
        <v>0</v>
      </c>
      <c r="BG457" s="236">
        <f>IF(N457="zákl. přenesená",J457,0)</f>
        <v>0</v>
      </c>
      <c r="BH457" s="236">
        <f>IF(N457="sníž. přenesená",J457,0)</f>
        <v>0</v>
      </c>
      <c r="BI457" s="236">
        <f>IF(N457="nulová",J457,0)</f>
        <v>0</v>
      </c>
      <c r="BJ457" s="18" t="s">
        <v>80</v>
      </c>
      <c r="BK457" s="236">
        <f>ROUND(I457*H457,2)</f>
        <v>26476</v>
      </c>
      <c r="BL457" s="18" t="s">
        <v>721</v>
      </c>
      <c r="BM457" s="235" t="s">
        <v>726</v>
      </c>
    </row>
    <row r="458" s="2" customFormat="1" ht="14.4" customHeight="1">
      <c r="A458" s="33"/>
      <c r="B458" s="34"/>
      <c r="C458" s="225" t="s">
        <v>727</v>
      </c>
      <c r="D458" s="225" t="s">
        <v>145</v>
      </c>
      <c r="E458" s="226" t="s">
        <v>728</v>
      </c>
      <c r="F458" s="227" t="s">
        <v>729</v>
      </c>
      <c r="G458" s="228" t="s">
        <v>720</v>
      </c>
      <c r="H458" s="229">
        <v>56</v>
      </c>
      <c r="I458" s="230">
        <v>362.56999999999999</v>
      </c>
      <c r="J458" s="230">
        <f>ROUND(I458*H458,2)</f>
        <v>20303.919999999998</v>
      </c>
      <c r="K458" s="227" t="s">
        <v>149</v>
      </c>
      <c r="L458" s="39"/>
      <c r="M458" s="231" t="s">
        <v>1</v>
      </c>
      <c r="N458" s="232" t="s">
        <v>37</v>
      </c>
      <c r="O458" s="233">
        <v>1</v>
      </c>
      <c r="P458" s="233">
        <f>O458*H458</f>
        <v>56</v>
      </c>
      <c r="Q458" s="233">
        <v>0</v>
      </c>
      <c r="R458" s="233">
        <f>Q458*H458</f>
        <v>0</v>
      </c>
      <c r="S458" s="233">
        <v>0</v>
      </c>
      <c r="T458" s="234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235" t="s">
        <v>721</v>
      </c>
      <c r="AT458" s="235" t="s">
        <v>145</v>
      </c>
      <c r="AU458" s="235" t="s">
        <v>80</v>
      </c>
      <c r="AY458" s="18" t="s">
        <v>143</v>
      </c>
      <c r="BE458" s="236">
        <f>IF(N458="základní",J458,0)</f>
        <v>20303.919999999998</v>
      </c>
      <c r="BF458" s="236">
        <f>IF(N458="snížená",J458,0)</f>
        <v>0</v>
      </c>
      <c r="BG458" s="236">
        <f>IF(N458="zákl. přenesená",J458,0)</f>
        <v>0</v>
      </c>
      <c r="BH458" s="236">
        <f>IF(N458="sníž. přenesená",J458,0)</f>
        <v>0</v>
      </c>
      <c r="BI458" s="236">
        <f>IF(N458="nulová",J458,0)</f>
        <v>0</v>
      </c>
      <c r="BJ458" s="18" t="s">
        <v>80</v>
      </c>
      <c r="BK458" s="236">
        <f>ROUND(I458*H458,2)</f>
        <v>20303.919999999998</v>
      </c>
      <c r="BL458" s="18" t="s">
        <v>721</v>
      </c>
      <c r="BM458" s="235" t="s">
        <v>730</v>
      </c>
    </row>
    <row r="459" s="2" customFormat="1" ht="14.4" customHeight="1">
      <c r="A459" s="33"/>
      <c r="B459" s="34"/>
      <c r="C459" s="225" t="s">
        <v>731</v>
      </c>
      <c r="D459" s="225" t="s">
        <v>145</v>
      </c>
      <c r="E459" s="226" t="s">
        <v>732</v>
      </c>
      <c r="F459" s="227" t="s">
        <v>733</v>
      </c>
      <c r="G459" s="228" t="s">
        <v>720</v>
      </c>
      <c r="H459" s="229">
        <v>72</v>
      </c>
      <c r="I459" s="230">
        <v>362.56999999999999</v>
      </c>
      <c r="J459" s="230">
        <f>ROUND(I459*H459,2)</f>
        <v>26105.040000000001</v>
      </c>
      <c r="K459" s="227" t="s">
        <v>149</v>
      </c>
      <c r="L459" s="39"/>
      <c r="M459" s="231" t="s">
        <v>1</v>
      </c>
      <c r="N459" s="232" t="s">
        <v>37</v>
      </c>
      <c r="O459" s="233">
        <v>1</v>
      </c>
      <c r="P459" s="233">
        <f>O459*H459</f>
        <v>72</v>
      </c>
      <c r="Q459" s="233">
        <v>0</v>
      </c>
      <c r="R459" s="233">
        <f>Q459*H459</f>
        <v>0</v>
      </c>
      <c r="S459" s="233">
        <v>0</v>
      </c>
      <c r="T459" s="234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235" t="s">
        <v>721</v>
      </c>
      <c r="AT459" s="235" t="s">
        <v>145</v>
      </c>
      <c r="AU459" s="235" t="s">
        <v>80</v>
      </c>
      <c r="AY459" s="18" t="s">
        <v>143</v>
      </c>
      <c r="BE459" s="236">
        <f>IF(N459="základní",J459,0)</f>
        <v>26105.040000000001</v>
      </c>
      <c r="BF459" s="236">
        <f>IF(N459="snížená",J459,0)</f>
        <v>0</v>
      </c>
      <c r="BG459" s="236">
        <f>IF(N459="zákl. přenesená",J459,0)</f>
        <v>0</v>
      </c>
      <c r="BH459" s="236">
        <f>IF(N459="sníž. přenesená",J459,0)</f>
        <v>0</v>
      </c>
      <c r="BI459" s="236">
        <f>IF(N459="nulová",J459,0)</f>
        <v>0</v>
      </c>
      <c r="BJ459" s="18" t="s">
        <v>80</v>
      </c>
      <c r="BK459" s="236">
        <f>ROUND(I459*H459,2)</f>
        <v>26105.040000000001</v>
      </c>
      <c r="BL459" s="18" t="s">
        <v>721</v>
      </c>
      <c r="BM459" s="235" t="s">
        <v>734</v>
      </c>
    </row>
    <row r="460" s="2" customFormat="1" ht="14.4" customHeight="1">
      <c r="A460" s="33"/>
      <c r="B460" s="34"/>
      <c r="C460" s="225" t="s">
        <v>735</v>
      </c>
      <c r="D460" s="225" t="s">
        <v>145</v>
      </c>
      <c r="E460" s="226" t="s">
        <v>736</v>
      </c>
      <c r="F460" s="227" t="s">
        <v>737</v>
      </c>
      <c r="G460" s="228" t="s">
        <v>720</v>
      </c>
      <c r="H460" s="229">
        <v>32</v>
      </c>
      <c r="I460" s="230">
        <v>414.05000000000001</v>
      </c>
      <c r="J460" s="230">
        <f>ROUND(I460*H460,2)</f>
        <v>13249.6</v>
      </c>
      <c r="K460" s="227" t="s">
        <v>149</v>
      </c>
      <c r="L460" s="39"/>
      <c r="M460" s="231" t="s">
        <v>1</v>
      </c>
      <c r="N460" s="232" t="s">
        <v>37</v>
      </c>
      <c r="O460" s="233">
        <v>1</v>
      </c>
      <c r="P460" s="233">
        <f>O460*H460</f>
        <v>32</v>
      </c>
      <c r="Q460" s="233">
        <v>0</v>
      </c>
      <c r="R460" s="233">
        <f>Q460*H460</f>
        <v>0</v>
      </c>
      <c r="S460" s="233">
        <v>0</v>
      </c>
      <c r="T460" s="234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235" t="s">
        <v>721</v>
      </c>
      <c r="AT460" s="235" t="s">
        <v>145</v>
      </c>
      <c r="AU460" s="235" t="s">
        <v>80</v>
      </c>
      <c r="AY460" s="18" t="s">
        <v>143</v>
      </c>
      <c r="BE460" s="236">
        <f>IF(N460="základní",J460,0)</f>
        <v>13249.6</v>
      </c>
      <c r="BF460" s="236">
        <f>IF(N460="snížená",J460,0)</f>
        <v>0</v>
      </c>
      <c r="BG460" s="236">
        <f>IF(N460="zákl. přenesená",J460,0)</f>
        <v>0</v>
      </c>
      <c r="BH460" s="236">
        <f>IF(N460="sníž. přenesená",J460,0)</f>
        <v>0</v>
      </c>
      <c r="BI460" s="236">
        <f>IF(N460="nulová",J460,0)</f>
        <v>0</v>
      </c>
      <c r="BJ460" s="18" t="s">
        <v>80</v>
      </c>
      <c r="BK460" s="236">
        <f>ROUND(I460*H460,2)</f>
        <v>13249.6</v>
      </c>
      <c r="BL460" s="18" t="s">
        <v>721</v>
      </c>
      <c r="BM460" s="235" t="s">
        <v>738</v>
      </c>
    </row>
    <row r="461" s="2" customFormat="1" ht="14.4" customHeight="1">
      <c r="A461" s="33"/>
      <c r="B461" s="34"/>
      <c r="C461" s="225" t="s">
        <v>739</v>
      </c>
      <c r="D461" s="225" t="s">
        <v>145</v>
      </c>
      <c r="E461" s="226" t="s">
        <v>740</v>
      </c>
      <c r="F461" s="227" t="s">
        <v>741</v>
      </c>
      <c r="G461" s="228" t="s">
        <v>720</v>
      </c>
      <c r="H461" s="229">
        <v>24</v>
      </c>
      <c r="I461" s="230">
        <v>326.63999999999999</v>
      </c>
      <c r="J461" s="230">
        <f>ROUND(I461*H461,2)</f>
        <v>7839.3599999999997</v>
      </c>
      <c r="K461" s="227" t="s">
        <v>149</v>
      </c>
      <c r="L461" s="39"/>
      <c r="M461" s="286" t="s">
        <v>1</v>
      </c>
      <c r="N461" s="287" t="s">
        <v>37</v>
      </c>
      <c r="O461" s="288">
        <v>1</v>
      </c>
      <c r="P461" s="288">
        <f>O461*H461</f>
        <v>24</v>
      </c>
      <c r="Q461" s="288">
        <v>0</v>
      </c>
      <c r="R461" s="288">
        <f>Q461*H461</f>
        <v>0</v>
      </c>
      <c r="S461" s="288">
        <v>0</v>
      </c>
      <c r="T461" s="289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235" t="s">
        <v>721</v>
      </c>
      <c r="AT461" s="235" t="s">
        <v>145</v>
      </c>
      <c r="AU461" s="235" t="s">
        <v>80</v>
      </c>
      <c r="AY461" s="18" t="s">
        <v>143</v>
      </c>
      <c r="BE461" s="236">
        <f>IF(N461="základní",J461,0)</f>
        <v>7839.3599999999997</v>
      </c>
      <c r="BF461" s="236">
        <f>IF(N461="snížená",J461,0)</f>
        <v>0</v>
      </c>
      <c r="BG461" s="236">
        <f>IF(N461="zákl. přenesená",J461,0)</f>
        <v>0</v>
      </c>
      <c r="BH461" s="236">
        <f>IF(N461="sníž. přenesená",J461,0)</f>
        <v>0</v>
      </c>
      <c r="BI461" s="236">
        <f>IF(N461="nulová",J461,0)</f>
        <v>0</v>
      </c>
      <c r="BJ461" s="18" t="s">
        <v>80</v>
      </c>
      <c r="BK461" s="236">
        <f>ROUND(I461*H461,2)</f>
        <v>7839.3599999999997</v>
      </c>
      <c r="BL461" s="18" t="s">
        <v>721</v>
      </c>
      <c r="BM461" s="235" t="s">
        <v>742</v>
      </c>
    </row>
    <row r="462" s="2" customFormat="1" ht="6.96" customHeight="1">
      <c r="A462" s="33"/>
      <c r="B462" s="60"/>
      <c r="C462" s="61"/>
      <c r="D462" s="61"/>
      <c r="E462" s="61"/>
      <c r="F462" s="61"/>
      <c r="G462" s="61"/>
      <c r="H462" s="61"/>
      <c r="I462" s="61"/>
      <c r="J462" s="61"/>
      <c r="K462" s="61"/>
      <c r="L462" s="39"/>
      <c r="M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</row>
  </sheetData>
  <sheetProtection sheet="1" autoFilter="0" formatColumns="0" formatRows="0" objects="1" scenarios="1" spinCount="100000" saltValue="byHrTaiSkwkTyQSF2ImLh0M+0r32pb/XDyx7CcwKRR/JY5pjVWkrK4idezhxbx+HkC2RcEse+lL1/zMZmyO0kg==" hashValue="sh+FCJWjTN2oy8U1ouhT1L9mRrryui7mh196lS8tXIoy1CMCJwQ67CZwfmV2H6Tv8qhzSwmc6jxDaQ1A7IdYDA==" algorithmName="SHA-512" password="CC35"/>
  <autoFilter ref="C144:K461"/>
  <mergeCells count="13">
    <mergeCell ref="E7:H7"/>
    <mergeCell ref="E9:H9"/>
    <mergeCell ref="E18:H18"/>
    <mergeCell ref="E27:H27"/>
    <mergeCell ref="E85:H85"/>
    <mergeCell ref="E87:H87"/>
    <mergeCell ref="D120:F120"/>
    <mergeCell ref="D121:F121"/>
    <mergeCell ref="D122:F122"/>
    <mergeCell ref="D123:F123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82</v>
      </c>
    </row>
    <row r="4" s="1" customFormat="1" ht="24.96" customHeight="1">
      <c r="B4" s="21"/>
      <c r="D4" s="132" t="s">
        <v>89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14</v>
      </c>
      <c r="L6" s="21"/>
    </row>
    <row r="7" s="1" customFormat="1" ht="16.5" customHeight="1">
      <c r="B7" s="21"/>
      <c r="E7" s="135" t="str">
        <f>'Rekapitulace stavby'!K6</f>
        <v>Snížení energetické náročnosti zimního stadionu Velké Popovice</v>
      </c>
      <c r="F7" s="134"/>
      <c r="G7" s="134"/>
      <c r="H7" s="134"/>
      <c r="L7" s="21"/>
    </row>
    <row r="8" s="2" customFormat="1" ht="12" customHeight="1">
      <c r="A8" s="33"/>
      <c r="B8" s="39"/>
      <c r="C8" s="33"/>
      <c r="D8" s="134" t="s">
        <v>90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6" t="s">
        <v>743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4" t="s">
        <v>16</v>
      </c>
      <c r="E11" s="33"/>
      <c r="F11" s="137" t="s">
        <v>1</v>
      </c>
      <c r="G11" s="33"/>
      <c r="H11" s="33"/>
      <c r="I11" s="134" t="s">
        <v>17</v>
      </c>
      <c r="J11" s="137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4" t="s">
        <v>18</v>
      </c>
      <c r="E12" s="33"/>
      <c r="F12" s="137" t="s">
        <v>24</v>
      </c>
      <c r="G12" s="33"/>
      <c r="H12" s="33"/>
      <c r="I12" s="134" t="s">
        <v>20</v>
      </c>
      <c r="J12" s="138" t="str">
        <f>'Rekapitulace stavby'!AN8</f>
        <v>12. 4. 2021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4" t="s">
        <v>22</v>
      </c>
      <c r="E14" s="33"/>
      <c r="F14" s="33"/>
      <c r="G14" s="33"/>
      <c r="H14" s="33"/>
      <c r="I14" s="134" t="s">
        <v>23</v>
      </c>
      <c r="J14" s="137" t="str">
        <f>IF('Rekapitulace stavby'!AN10="","",'Rekapitulace stavby'!AN10)</f>
        <v/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7" t="str">
        <f>IF('Rekapitulace stavby'!E11="","",'Rekapitulace stavby'!E11)</f>
        <v xml:space="preserve"> </v>
      </c>
      <c r="F15" s="33"/>
      <c r="G15" s="33"/>
      <c r="H15" s="33"/>
      <c r="I15" s="134" t="s">
        <v>25</v>
      </c>
      <c r="J15" s="137" t="str">
        <f>IF('Rekapitulace stavby'!AN11="","",'Rekapitulace stavby'!AN11)</f>
        <v/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4" t="s">
        <v>26</v>
      </c>
      <c r="E17" s="33"/>
      <c r="F17" s="33"/>
      <c r="G17" s="33"/>
      <c r="H17" s="33"/>
      <c r="I17" s="134" t="s">
        <v>23</v>
      </c>
      <c r="J17" s="137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7" t="str">
        <f>'Rekapitulace stavby'!E14</f>
        <v xml:space="preserve"> </v>
      </c>
      <c r="F18" s="137"/>
      <c r="G18" s="137"/>
      <c r="H18" s="137"/>
      <c r="I18" s="134" t="s">
        <v>25</v>
      </c>
      <c r="J18" s="137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4" t="s">
        <v>27</v>
      </c>
      <c r="E20" s="33"/>
      <c r="F20" s="33"/>
      <c r="G20" s="33"/>
      <c r="H20" s="33"/>
      <c r="I20" s="134" t="s">
        <v>23</v>
      </c>
      <c r="J20" s="137" t="str">
        <f>IF('Rekapitulace stavby'!AN16="","",'Rekapitulace stavby'!AN16)</f>
        <v/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7" t="str">
        <f>IF('Rekapitulace stavby'!E17="","",'Rekapitulace stavby'!E17)</f>
        <v>studio mija - Ing. Miroslav Jakoubek</v>
      </c>
      <c r="F21" s="33"/>
      <c r="G21" s="33"/>
      <c r="H21" s="33"/>
      <c r="I21" s="134" t="s">
        <v>25</v>
      </c>
      <c r="J21" s="137" t="str">
        <f>IF('Rekapitulace stavby'!AN17="","",'Rekapitulace stavby'!AN17)</f>
        <v/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4" t="s">
        <v>30</v>
      </c>
      <c r="E23" s="33"/>
      <c r="F23" s="33"/>
      <c r="G23" s="33"/>
      <c r="H23" s="33"/>
      <c r="I23" s="134" t="s">
        <v>23</v>
      </c>
      <c r="J23" s="137" t="str">
        <f>IF('Rekapitulace stavby'!AN19="","",'Rekapitulace stavby'!AN19)</f>
        <v/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7" t="str">
        <f>IF('Rekapitulace stavby'!E20="","",'Rekapitulace stavby'!E20)</f>
        <v xml:space="preserve"> </v>
      </c>
      <c r="F24" s="33"/>
      <c r="G24" s="33"/>
      <c r="H24" s="33"/>
      <c r="I24" s="134" t="s">
        <v>25</v>
      </c>
      <c r="J24" s="137" t="str">
        <f>IF('Rekapitulace stavby'!AN20="","",'Rekapitulace stavby'!AN20)</f>
        <v/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4" t="s">
        <v>31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3"/>
      <c r="E29" s="143"/>
      <c r="F29" s="143"/>
      <c r="G29" s="143"/>
      <c r="H29" s="143"/>
      <c r="I29" s="143"/>
      <c r="J29" s="143"/>
      <c r="K29" s="143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9"/>
      <c r="C30" s="33"/>
      <c r="D30" s="137" t="s">
        <v>92</v>
      </c>
      <c r="E30" s="33"/>
      <c r="F30" s="33"/>
      <c r="G30" s="33"/>
      <c r="H30" s="33"/>
      <c r="I30" s="33"/>
      <c r="J30" s="144">
        <f>J96</f>
        <v>1163899.6899999999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14.4" customHeight="1">
      <c r="A31" s="33"/>
      <c r="B31" s="39"/>
      <c r="C31" s="33"/>
      <c r="D31" s="145" t="s">
        <v>93</v>
      </c>
      <c r="E31" s="33"/>
      <c r="F31" s="33"/>
      <c r="G31" s="33"/>
      <c r="H31" s="33"/>
      <c r="I31" s="33"/>
      <c r="J31" s="144">
        <f>J113</f>
        <v>0</v>
      </c>
      <c r="K31" s="33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6" t="s">
        <v>32</v>
      </c>
      <c r="E32" s="33"/>
      <c r="F32" s="33"/>
      <c r="G32" s="33"/>
      <c r="H32" s="33"/>
      <c r="I32" s="33"/>
      <c r="J32" s="147">
        <f>ROUND(J30 + J31, 2)</f>
        <v>1163899.6899999999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3"/>
      <c r="E33" s="143"/>
      <c r="F33" s="143"/>
      <c r="G33" s="143"/>
      <c r="H33" s="143"/>
      <c r="I33" s="143"/>
      <c r="J33" s="143"/>
      <c r="K33" s="14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8" t="s">
        <v>34</v>
      </c>
      <c r="G34" s="33"/>
      <c r="H34" s="33"/>
      <c r="I34" s="148" t="s">
        <v>33</v>
      </c>
      <c r="J34" s="148" t="s">
        <v>35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49" t="s">
        <v>36</v>
      </c>
      <c r="E35" s="134" t="s">
        <v>37</v>
      </c>
      <c r="F35" s="150">
        <f>ROUND((SUM(BE113:BE114) + SUM(BE134:BE342)),  2)</f>
        <v>1163899.6899999999</v>
      </c>
      <c r="G35" s="33"/>
      <c r="H35" s="33"/>
      <c r="I35" s="151">
        <v>0.20999999999999999</v>
      </c>
      <c r="J35" s="150">
        <f>ROUND(((SUM(BE113:BE114) + SUM(BE134:BE342))*I35),  2)</f>
        <v>244418.92999999999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4" t="s">
        <v>38</v>
      </c>
      <c r="F36" s="150">
        <f>ROUND((SUM(BF113:BF114) + SUM(BF134:BF342)),  2)</f>
        <v>0</v>
      </c>
      <c r="G36" s="33"/>
      <c r="H36" s="33"/>
      <c r="I36" s="151">
        <v>0.14999999999999999</v>
      </c>
      <c r="J36" s="150">
        <f>ROUND(((SUM(BF113:BF114) + SUM(BF134:BF342))*I36),  2)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4" t="s">
        <v>39</v>
      </c>
      <c r="F37" s="150">
        <f>ROUND((SUM(BG113:BG114) + SUM(BG134:BG342)),  2)</f>
        <v>0</v>
      </c>
      <c r="G37" s="33"/>
      <c r="H37" s="33"/>
      <c r="I37" s="151">
        <v>0.20999999999999999</v>
      </c>
      <c r="J37" s="150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4" t="s">
        <v>40</v>
      </c>
      <c r="F38" s="150">
        <f>ROUND((SUM(BH113:BH114) + SUM(BH134:BH342)),  2)</f>
        <v>0</v>
      </c>
      <c r="G38" s="33"/>
      <c r="H38" s="33"/>
      <c r="I38" s="151">
        <v>0.14999999999999999</v>
      </c>
      <c r="J38" s="150">
        <f>0</f>
        <v>0</v>
      </c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4" t="s">
        <v>41</v>
      </c>
      <c r="F39" s="150">
        <f>ROUND((SUM(BI113:BI114) + SUM(BI134:BI342)),  2)</f>
        <v>0</v>
      </c>
      <c r="G39" s="33"/>
      <c r="H39" s="33"/>
      <c r="I39" s="151">
        <v>0</v>
      </c>
      <c r="J39" s="150">
        <f>0</f>
        <v>0</v>
      </c>
      <c r="K39" s="33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2"/>
      <c r="D41" s="153" t="s">
        <v>42</v>
      </c>
      <c r="E41" s="154"/>
      <c r="F41" s="154"/>
      <c r="G41" s="155" t="s">
        <v>43</v>
      </c>
      <c r="H41" s="156" t="s">
        <v>44</v>
      </c>
      <c r="I41" s="154"/>
      <c r="J41" s="157">
        <f>SUM(J32:J39)</f>
        <v>1408318.6199999999</v>
      </c>
      <c r="K41" s="158"/>
      <c r="L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39"/>
      <c r="C42" s="33"/>
      <c r="D42" s="33"/>
      <c r="E42" s="33"/>
      <c r="F42" s="33"/>
      <c r="G42" s="33"/>
      <c r="H42" s="33"/>
      <c r="I42" s="33"/>
      <c r="J42" s="33"/>
      <c r="K42" s="33"/>
      <c r="L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7"/>
      <c r="D50" s="159" t="s">
        <v>45</v>
      </c>
      <c r="E50" s="160"/>
      <c r="F50" s="160"/>
      <c r="G50" s="159" t="s">
        <v>46</v>
      </c>
      <c r="H50" s="160"/>
      <c r="I50" s="160"/>
      <c r="J50" s="160"/>
      <c r="K50" s="160"/>
      <c r="L50" s="5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3"/>
      <c r="B61" s="39"/>
      <c r="C61" s="33"/>
      <c r="D61" s="161" t="s">
        <v>47</v>
      </c>
      <c r="E61" s="162"/>
      <c r="F61" s="163" t="s">
        <v>48</v>
      </c>
      <c r="G61" s="161" t="s">
        <v>47</v>
      </c>
      <c r="H61" s="162"/>
      <c r="I61" s="162"/>
      <c r="J61" s="164" t="s">
        <v>48</v>
      </c>
      <c r="K61" s="162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3"/>
      <c r="B65" s="39"/>
      <c r="C65" s="33"/>
      <c r="D65" s="159" t="s">
        <v>49</v>
      </c>
      <c r="E65" s="165"/>
      <c r="F65" s="165"/>
      <c r="G65" s="159" t="s">
        <v>50</v>
      </c>
      <c r="H65" s="165"/>
      <c r="I65" s="165"/>
      <c r="J65" s="165"/>
      <c r="K65" s="165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3"/>
      <c r="B76" s="39"/>
      <c r="C76" s="33"/>
      <c r="D76" s="161" t="s">
        <v>47</v>
      </c>
      <c r="E76" s="162"/>
      <c r="F76" s="163" t="s">
        <v>48</v>
      </c>
      <c r="G76" s="161" t="s">
        <v>47</v>
      </c>
      <c r="H76" s="162"/>
      <c r="I76" s="162"/>
      <c r="J76" s="164" t="s">
        <v>48</v>
      </c>
      <c r="K76" s="162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4" t="s">
        <v>94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30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0" t="str">
        <f>E7</f>
        <v>Snížení energetické náročnosti zimního stadionu Velké Popovice</v>
      </c>
      <c r="F85" s="30"/>
      <c r="G85" s="30"/>
      <c r="H85" s="30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30" t="s">
        <v>90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02 - Elektroinstalace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30" t="s">
        <v>18</v>
      </c>
      <c r="D89" s="35"/>
      <c r="E89" s="35"/>
      <c r="F89" s="27" t="str">
        <f>F12</f>
        <v xml:space="preserve"> </v>
      </c>
      <c r="G89" s="35"/>
      <c r="H89" s="35"/>
      <c r="I89" s="30" t="s">
        <v>20</v>
      </c>
      <c r="J89" s="73" t="str">
        <f>IF(J12="","",J12)</f>
        <v>12. 4. 2021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25.65" customHeight="1">
      <c r="A91" s="33"/>
      <c r="B91" s="34"/>
      <c r="C91" s="30" t="s">
        <v>22</v>
      </c>
      <c r="D91" s="35"/>
      <c r="E91" s="35"/>
      <c r="F91" s="27" t="str">
        <f>E15</f>
        <v xml:space="preserve"> </v>
      </c>
      <c r="G91" s="35"/>
      <c r="H91" s="35"/>
      <c r="I91" s="30" t="s">
        <v>27</v>
      </c>
      <c r="J91" s="31" t="str">
        <f>E21</f>
        <v>studio mija - Ing. Miroslav Jakoubek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30" t="s">
        <v>26</v>
      </c>
      <c r="D92" s="35"/>
      <c r="E92" s="35"/>
      <c r="F92" s="27" t="str">
        <f>IF(E18="","",E18)</f>
        <v xml:space="preserve"> </v>
      </c>
      <c r="G92" s="35"/>
      <c r="H92" s="35"/>
      <c r="I92" s="30" t="s">
        <v>30</v>
      </c>
      <c r="J92" s="31" t="str">
        <f>E24</f>
        <v xml:space="preserve"> 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1" t="s">
        <v>95</v>
      </c>
      <c r="D94" s="172"/>
      <c r="E94" s="172"/>
      <c r="F94" s="172"/>
      <c r="G94" s="172"/>
      <c r="H94" s="172"/>
      <c r="I94" s="172"/>
      <c r="J94" s="173" t="s">
        <v>96</v>
      </c>
      <c r="K94" s="172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4" t="s">
        <v>97</v>
      </c>
      <c r="D96" s="35"/>
      <c r="E96" s="35"/>
      <c r="F96" s="35"/>
      <c r="G96" s="35"/>
      <c r="H96" s="35"/>
      <c r="I96" s="35"/>
      <c r="J96" s="104">
        <f>J134</f>
        <v>1163899.6899999999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98</v>
      </c>
    </row>
    <row r="97" s="9" customFormat="1" ht="24.96" customHeight="1">
      <c r="A97" s="9"/>
      <c r="B97" s="175"/>
      <c r="C97" s="176"/>
      <c r="D97" s="177" t="s">
        <v>744</v>
      </c>
      <c r="E97" s="178"/>
      <c r="F97" s="178"/>
      <c r="G97" s="178"/>
      <c r="H97" s="178"/>
      <c r="I97" s="178"/>
      <c r="J97" s="179">
        <f>J135</f>
        <v>151150.98999999999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103</v>
      </c>
      <c r="E98" s="184"/>
      <c r="F98" s="184"/>
      <c r="G98" s="184"/>
      <c r="H98" s="184"/>
      <c r="I98" s="184"/>
      <c r="J98" s="185">
        <f>J136</f>
        <v>83392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745</v>
      </c>
      <c r="E99" s="184"/>
      <c r="F99" s="184"/>
      <c r="G99" s="184"/>
      <c r="H99" s="184"/>
      <c r="I99" s="184"/>
      <c r="J99" s="185">
        <f>J141</f>
        <v>55134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746</v>
      </c>
      <c r="E100" s="184"/>
      <c r="F100" s="184"/>
      <c r="G100" s="184"/>
      <c r="H100" s="184"/>
      <c r="I100" s="184"/>
      <c r="J100" s="185">
        <f>J149</f>
        <v>4976.4899999999998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106</v>
      </c>
      <c r="E101" s="184"/>
      <c r="F101" s="184"/>
      <c r="G101" s="184"/>
      <c r="H101" s="184"/>
      <c r="I101" s="184"/>
      <c r="J101" s="185">
        <f>J156</f>
        <v>7648.5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5"/>
      <c r="C102" s="176"/>
      <c r="D102" s="177" t="s">
        <v>107</v>
      </c>
      <c r="E102" s="178"/>
      <c r="F102" s="178"/>
      <c r="G102" s="178"/>
      <c r="H102" s="178"/>
      <c r="I102" s="178"/>
      <c r="J102" s="179">
        <f>J158</f>
        <v>851465.03000000003</v>
      </c>
      <c r="K102" s="176"/>
      <c r="L102" s="18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1"/>
      <c r="C103" s="182"/>
      <c r="D103" s="183" t="s">
        <v>747</v>
      </c>
      <c r="E103" s="184"/>
      <c r="F103" s="184"/>
      <c r="G103" s="184"/>
      <c r="H103" s="184"/>
      <c r="I103" s="184"/>
      <c r="J103" s="185">
        <f>J159</f>
        <v>803149.03000000003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748</v>
      </c>
      <c r="E104" s="184"/>
      <c r="F104" s="184"/>
      <c r="G104" s="184"/>
      <c r="H104" s="184"/>
      <c r="I104" s="184"/>
      <c r="J104" s="185">
        <f>J303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749</v>
      </c>
      <c r="E105" s="184"/>
      <c r="F105" s="184"/>
      <c r="G105" s="184"/>
      <c r="H105" s="184"/>
      <c r="I105" s="184"/>
      <c r="J105" s="185">
        <f>J304</f>
        <v>19430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750</v>
      </c>
      <c r="E106" s="184"/>
      <c r="F106" s="184"/>
      <c r="G106" s="184"/>
      <c r="H106" s="184"/>
      <c r="I106" s="184"/>
      <c r="J106" s="185">
        <f>J313</f>
        <v>18165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751</v>
      </c>
      <c r="E107" s="184"/>
      <c r="F107" s="184"/>
      <c r="G107" s="184"/>
      <c r="H107" s="184"/>
      <c r="I107" s="184"/>
      <c r="J107" s="185">
        <f>J322</f>
        <v>6702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752</v>
      </c>
      <c r="E108" s="184"/>
      <c r="F108" s="184"/>
      <c r="G108" s="184"/>
      <c r="H108" s="184"/>
      <c r="I108" s="184"/>
      <c r="J108" s="185">
        <f>J328</f>
        <v>4019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5"/>
      <c r="C109" s="176"/>
      <c r="D109" s="177" t="s">
        <v>753</v>
      </c>
      <c r="E109" s="178"/>
      <c r="F109" s="178"/>
      <c r="G109" s="178"/>
      <c r="H109" s="178"/>
      <c r="I109" s="178"/>
      <c r="J109" s="179">
        <f>J333</f>
        <v>161283.66999999998</v>
      </c>
      <c r="K109" s="176"/>
      <c r="L109" s="180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1"/>
      <c r="C110" s="182"/>
      <c r="D110" s="183" t="s">
        <v>754</v>
      </c>
      <c r="E110" s="184"/>
      <c r="F110" s="184"/>
      <c r="G110" s="184"/>
      <c r="H110" s="184"/>
      <c r="I110" s="184"/>
      <c r="J110" s="185">
        <f>J336</f>
        <v>106283.67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29.28" customHeight="1">
      <c r="A113" s="33"/>
      <c r="B113" s="34"/>
      <c r="C113" s="174" t="s">
        <v>119</v>
      </c>
      <c r="D113" s="35"/>
      <c r="E113" s="35"/>
      <c r="F113" s="35"/>
      <c r="G113" s="35"/>
      <c r="H113" s="35"/>
      <c r="I113" s="35"/>
      <c r="J113" s="187">
        <v>0</v>
      </c>
      <c r="K113" s="35"/>
      <c r="L113" s="57"/>
      <c r="N113" s="188" t="s">
        <v>36</v>
      </c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8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29.28" customHeight="1">
      <c r="A115" s="33"/>
      <c r="B115" s="34"/>
      <c r="C115" s="197" t="s">
        <v>127</v>
      </c>
      <c r="D115" s="172"/>
      <c r="E115" s="172"/>
      <c r="F115" s="172"/>
      <c r="G115" s="172"/>
      <c r="H115" s="172"/>
      <c r="I115" s="172"/>
      <c r="J115" s="198">
        <f>ROUND(J96+J113,2)</f>
        <v>1163899.6899999999</v>
      </c>
      <c r="K115" s="172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6.96" customHeight="1">
      <c r="A116" s="33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="2" customFormat="1" ht="6.96" customHeight="1">
      <c r="A120" s="33"/>
      <c r="B120" s="62"/>
      <c r="C120" s="63"/>
      <c r="D120" s="63"/>
      <c r="E120" s="63"/>
      <c r="F120" s="63"/>
      <c r="G120" s="63"/>
      <c r="H120" s="63"/>
      <c r="I120" s="63"/>
      <c r="J120" s="63"/>
      <c r="K120" s="63"/>
      <c r="L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4.96" customHeight="1">
      <c r="A121" s="33"/>
      <c r="B121" s="34"/>
      <c r="C121" s="24" t="s">
        <v>128</v>
      </c>
      <c r="D121" s="35"/>
      <c r="E121" s="35"/>
      <c r="F121" s="35"/>
      <c r="G121" s="35"/>
      <c r="H121" s="35"/>
      <c r="I121" s="35"/>
      <c r="J121" s="35"/>
      <c r="K121" s="35"/>
      <c r="L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6.96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2" customFormat="1" ht="12" customHeight="1">
      <c r="A123" s="33"/>
      <c r="B123" s="34"/>
      <c r="C123" s="30" t="s">
        <v>14</v>
      </c>
      <c r="D123" s="35"/>
      <c r="E123" s="35"/>
      <c r="F123" s="35"/>
      <c r="G123" s="35"/>
      <c r="H123" s="35"/>
      <c r="I123" s="35"/>
      <c r="J123" s="35"/>
      <c r="K123" s="35"/>
      <c r="L123" s="57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="2" customFormat="1" ht="16.5" customHeight="1">
      <c r="A124" s="33"/>
      <c r="B124" s="34"/>
      <c r="C124" s="35"/>
      <c r="D124" s="35"/>
      <c r="E124" s="170" t="str">
        <f>E7</f>
        <v>Snížení energetické náročnosti zimního stadionu Velké Popovice</v>
      </c>
      <c r="F124" s="30"/>
      <c r="G124" s="30"/>
      <c r="H124" s="30"/>
      <c r="I124" s="35"/>
      <c r="J124" s="35"/>
      <c r="K124" s="35"/>
      <c r="L124" s="57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="2" customFormat="1" ht="12" customHeight="1">
      <c r="A125" s="33"/>
      <c r="B125" s="34"/>
      <c r="C125" s="30" t="s">
        <v>90</v>
      </c>
      <c r="D125" s="35"/>
      <c r="E125" s="35"/>
      <c r="F125" s="35"/>
      <c r="G125" s="35"/>
      <c r="H125" s="35"/>
      <c r="I125" s="35"/>
      <c r="J125" s="35"/>
      <c r="K125" s="35"/>
      <c r="L125" s="57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="2" customFormat="1" ht="16.5" customHeight="1">
      <c r="A126" s="33"/>
      <c r="B126" s="34"/>
      <c r="C126" s="35"/>
      <c r="D126" s="35"/>
      <c r="E126" s="70" t="str">
        <f>E9</f>
        <v>02 - Elektroinstalace</v>
      </c>
      <c r="F126" s="35"/>
      <c r="G126" s="35"/>
      <c r="H126" s="35"/>
      <c r="I126" s="35"/>
      <c r="J126" s="35"/>
      <c r="K126" s="35"/>
      <c r="L126" s="57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="2" customFormat="1" ht="6.96" customHeight="1">
      <c r="A127" s="33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57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="2" customFormat="1" ht="12" customHeight="1">
      <c r="A128" s="33"/>
      <c r="B128" s="34"/>
      <c r="C128" s="30" t="s">
        <v>18</v>
      </c>
      <c r="D128" s="35"/>
      <c r="E128" s="35"/>
      <c r="F128" s="27" t="str">
        <f>F12</f>
        <v xml:space="preserve"> </v>
      </c>
      <c r="G128" s="35"/>
      <c r="H128" s="35"/>
      <c r="I128" s="30" t="s">
        <v>20</v>
      </c>
      <c r="J128" s="73" t="str">
        <f>IF(J12="","",J12)</f>
        <v>12. 4. 2021</v>
      </c>
      <c r="K128" s="35"/>
      <c r="L128" s="57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="2" customFormat="1" ht="6.96" customHeight="1">
      <c r="A129" s="33"/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57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="2" customFormat="1" ht="25.65" customHeight="1">
      <c r="A130" s="33"/>
      <c r="B130" s="34"/>
      <c r="C130" s="30" t="s">
        <v>22</v>
      </c>
      <c r="D130" s="35"/>
      <c r="E130" s="35"/>
      <c r="F130" s="27" t="str">
        <f>E15</f>
        <v xml:space="preserve"> </v>
      </c>
      <c r="G130" s="35"/>
      <c r="H130" s="35"/>
      <c r="I130" s="30" t="s">
        <v>27</v>
      </c>
      <c r="J130" s="31" t="str">
        <f>E21</f>
        <v>studio mija - Ing. Miroslav Jakoubek</v>
      </c>
      <c r="K130" s="35"/>
      <c r="L130" s="57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="2" customFormat="1" ht="15.15" customHeight="1">
      <c r="A131" s="33"/>
      <c r="B131" s="34"/>
      <c r="C131" s="30" t="s">
        <v>26</v>
      </c>
      <c r="D131" s="35"/>
      <c r="E131" s="35"/>
      <c r="F131" s="27" t="str">
        <f>IF(E18="","",E18)</f>
        <v xml:space="preserve"> </v>
      </c>
      <c r="G131" s="35"/>
      <c r="H131" s="35"/>
      <c r="I131" s="30" t="s">
        <v>30</v>
      </c>
      <c r="J131" s="31" t="str">
        <f>E24</f>
        <v xml:space="preserve"> </v>
      </c>
      <c r="K131" s="35"/>
      <c r="L131" s="57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="2" customFormat="1" ht="10.32" customHeight="1">
      <c r="A132" s="33"/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57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="11" customFormat="1" ht="29.28" customHeight="1">
      <c r="A133" s="199"/>
      <c r="B133" s="200"/>
      <c r="C133" s="201" t="s">
        <v>129</v>
      </c>
      <c r="D133" s="202" t="s">
        <v>57</v>
      </c>
      <c r="E133" s="202" t="s">
        <v>53</v>
      </c>
      <c r="F133" s="202" t="s">
        <v>54</v>
      </c>
      <c r="G133" s="202" t="s">
        <v>130</v>
      </c>
      <c r="H133" s="202" t="s">
        <v>131</v>
      </c>
      <c r="I133" s="202" t="s">
        <v>132</v>
      </c>
      <c r="J133" s="202" t="s">
        <v>96</v>
      </c>
      <c r="K133" s="203" t="s">
        <v>133</v>
      </c>
      <c r="L133" s="204"/>
      <c r="M133" s="94" t="s">
        <v>1</v>
      </c>
      <c r="N133" s="95" t="s">
        <v>36</v>
      </c>
      <c r="O133" s="95" t="s">
        <v>134</v>
      </c>
      <c r="P133" s="95" t="s">
        <v>135</v>
      </c>
      <c r="Q133" s="95" t="s">
        <v>136</v>
      </c>
      <c r="R133" s="95" t="s">
        <v>137</v>
      </c>
      <c r="S133" s="95" t="s">
        <v>138</v>
      </c>
      <c r="T133" s="96" t="s">
        <v>139</v>
      </c>
      <c r="U133" s="199"/>
      <c r="V133" s="199"/>
      <c r="W133" s="199"/>
      <c r="X133" s="199"/>
      <c r="Y133" s="199"/>
      <c r="Z133" s="199"/>
      <c r="AA133" s="199"/>
      <c r="AB133" s="199"/>
      <c r="AC133" s="199"/>
      <c r="AD133" s="199"/>
      <c r="AE133" s="199"/>
    </row>
    <row r="134" s="2" customFormat="1" ht="22.8" customHeight="1">
      <c r="A134" s="33"/>
      <c r="B134" s="34"/>
      <c r="C134" s="101" t="s">
        <v>140</v>
      </c>
      <c r="D134" s="35"/>
      <c r="E134" s="35"/>
      <c r="F134" s="35"/>
      <c r="G134" s="35"/>
      <c r="H134" s="35"/>
      <c r="I134" s="35"/>
      <c r="J134" s="205">
        <f>BK134</f>
        <v>1163899.6899999999</v>
      </c>
      <c r="K134" s="35"/>
      <c r="L134" s="39"/>
      <c r="M134" s="97"/>
      <c r="N134" s="206"/>
      <c r="O134" s="98"/>
      <c r="P134" s="207">
        <f>P135+P158+P333</f>
        <v>1011.1948850000001</v>
      </c>
      <c r="Q134" s="98"/>
      <c r="R134" s="207">
        <f>R135+R158+R333</f>
        <v>5.0601920000000007</v>
      </c>
      <c r="S134" s="98"/>
      <c r="T134" s="208">
        <f>T135+T158+T333</f>
        <v>2.3045999999999998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71</v>
      </c>
      <c r="AU134" s="18" t="s">
        <v>98</v>
      </c>
      <c r="BK134" s="209">
        <f>BK135+BK158+BK333</f>
        <v>1163899.6899999999</v>
      </c>
    </row>
    <row r="135" s="12" customFormat="1" ht="25.92" customHeight="1">
      <c r="A135" s="12"/>
      <c r="B135" s="210"/>
      <c r="C135" s="211"/>
      <c r="D135" s="212" t="s">
        <v>71</v>
      </c>
      <c r="E135" s="213" t="s">
        <v>141</v>
      </c>
      <c r="F135" s="213" t="s">
        <v>141</v>
      </c>
      <c r="G135" s="211"/>
      <c r="H135" s="211"/>
      <c r="I135" s="211"/>
      <c r="J135" s="214">
        <f>BK135</f>
        <v>151150.98999999999</v>
      </c>
      <c r="K135" s="211"/>
      <c r="L135" s="215"/>
      <c r="M135" s="216"/>
      <c r="N135" s="217"/>
      <c r="O135" s="217"/>
      <c r="P135" s="218">
        <f>P136+P141+P149+P156</f>
        <v>310.59188500000005</v>
      </c>
      <c r="Q135" s="217"/>
      <c r="R135" s="218">
        <f>R136+R141+R149+R156</f>
        <v>4.3631000000000002</v>
      </c>
      <c r="S135" s="217"/>
      <c r="T135" s="219">
        <f>T136+T141+T149+T156</f>
        <v>2.085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0" t="s">
        <v>80</v>
      </c>
      <c r="AT135" s="221" t="s">
        <v>71</v>
      </c>
      <c r="AU135" s="221" t="s">
        <v>72</v>
      </c>
      <c r="AY135" s="220" t="s">
        <v>143</v>
      </c>
      <c r="BK135" s="222">
        <f>BK136+BK141+BK149+BK156</f>
        <v>151150.98999999999</v>
      </c>
    </row>
    <row r="136" s="12" customFormat="1" ht="22.8" customHeight="1">
      <c r="A136" s="12"/>
      <c r="B136" s="210"/>
      <c r="C136" s="211"/>
      <c r="D136" s="212" t="s">
        <v>71</v>
      </c>
      <c r="E136" s="223" t="s">
        <v>177</v>
      </c>
      <c r="F136" s="223" t="s">
        <v>211</v>
      </c>
      <c r="G136" s="211"/>
      <c r="H136" s="211"/>
      <c r="I136" s="211"/>
      <c r="J136" s="224">
        <f>BK136</f>
        <v>83392</v>
      </c>
      <c r="K136" s="211"/>
      <c r="L136" s="215"/>
      <c r="M136" s="216"/>
      <c r="N136" s="217"/>
      <c r="O136" s="217"/>
      <c r="P136" s="218">
        <f>SUM(P137:P140)</f>
        <v>151.99500000000001</v>
      </c>
      <c r="Q136" s="217"/>
      <c r="R136" s="218">
        <f>SUM(R137:R140)</f>
        <v>4.3610600000000002</v>
      </c>
      <c r="S136" s="217"/>
      <c r="T136" s="219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0" t="s">
        <v>80</v>
      </c>
      <c r="AT136" s="221" t="s">
        <v>71</v>
      </c>
      <c r="AU136" s="221" t="s">
        <v>80</v>
      </c>
      <c r="AY136" s="220" t="s">
        <v>143</v>
      </c>
      <c r="BK136" s="222">
        <f>SUM(BK137:BK140)</f>
        <v>83392</v>
      </c>
    </row>
    <row r="137" s="2" customFormat="1" ht="14.4" customHeight="1">
      <c r="A137" s="33"/>
      <c r="B137" s="34"/>
      <c r="C137" s="225" t="s">
        <v>80</v>
      </c>
      <c r="D137" s="225" t="s">
        <v>145</v>
      </c>
      <c r="E137" s="226" t="s">
        <v>755</v>
      </c>
      <c r="F137" s="227" t="s">
        <v>756</v>
      </c>
      <c r="G137" s="228" t="s">
        <v>180</v>
      </c>
      <c r="H137" s="229">
        <v>42</v>
      </c>
      <c r="I137" s="230">
        <v>379</v>
      </c>
      <c r="J137" s="230">
        <f>ROUND(I137*H137,2)</f>
        <v>15918</v>
      </c>
      <c r="K137" s="227" t="s">
        <v>149</v>
      </c>
      <c r="L137" s="39"/>
      <c r="M137" s="231" t="s">
        <v>1</v>
      </c>
      <c r="N137" s="232" t="s">
        <v>37</v>
      </c>
      <c r="O137" s="233">
        <v>0.624</v>
      </c>
      <c r="P137" s="233">
        <f>O137*H137</f>
        <v>26.207999999999998</v>
      </c>
      <c r="Q137" s="233">
        <v>0.040000000000000001</v>
      </c>
      <c r="R137" s="233">
        <f>Q137*H137</f>
        <v>1.6799999999999999</v>
      </c>
      <c r="S137" s="233">
        <v>0</v>
      </c>
      <c r="T137" s="23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35" t="s">
        <v>150</v>
      </c>
      <c r="AT137" s="235" t="s">
        <v>145</v>
      </c>
      <c r="AU137" s="235" t="s">
        <v>82</v>
      </c>
      <c r="AY137" s="18" t="s">
        <v>143</v>
      </c>
      <c r="BE137" s="236">
        <f>IF(N137="základní",J137,0)</f>
        <v>15918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8" t="s">
        <v>80</v>
      </c>
      <c r="BK137" s="236">
        <f>ROUND(I137*H137,2)</f>
        <v>15918</v>
      </c>
      <c r="BL137" s="18" t="s">
        <v>150</v>
      </c>
      <c r="BM137" s="235" t="s">
        <v>82</v>
      </c>
    </row>
    <row r="138" s="2" customFormat="1" ht="24.15" customHeight="1">
      <c r="A138" s="33"/>
      <c r="B138" s="34"/>
      <c r="C138" s="225" t="s">
        <v>82</v>
      </c>
      <c r="D138" s="225" t="s">
        <v>145</v>
      </c>
      <c r="E138" s="226" t="s">
        <v>757</v>
      </c>
      <c r="F138" s="227" t="s">
        <v>758</v>
      </c>
      <c r="G138" s="228" t="s">
        <v>180</v>
      </c>
      <c r="H138" s="229">
        <v>42</v>
      </c>
      <c r="I138" s="230">
        <v>926</v>
      </c>
      <c r="J138" s="230">
        <f>ROUND(I138*H138,2)</f>
        <v>38892</v>
      </c>
      <c r="K138" s="227" t="s">
        <v>149</v>
      </c>
      <c r="L138" s="39"/>
      <c r="M138" s="231" t="s">
        <v>1</v>
      </c>
      <c r="N138" s="232" t="s">
        <v>37</v>
      </c>
      <c r="O138" s="233">
        <v>1.6910000000000001</v>
      </c>
      <c r="P138" s="233">
        <f>O138*H138</f>
        <v>71.022000000000006</v>
      </c>
      <c r="Q138" s="233">
        <v>0.041529999999999997</v>
      </c>
      <c r="R138" s="233">
        <f>Q138*H138</f>
        <v>1.7442599999999999</v>
      </c>
      <c r="S138" s="233">
        <v>0</v>
      </c>
      <c r="T138" s="23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35" t="s">
        <v>150</v>
      </c>
      <c r="AT138" s="235" t="s">
        <v>145</v>
      </c>
      <c r="AU138" s="235" t="s">
        <v>82</v>
      </c>
      <c r="AY138" s="18" t="s">
        <v>143</v>
      </c>
      <c r="BE138" s="236">
        <f>IF(N138="základní",J138,0)</f>
        <v>38892</v>
      </c>
      <c r="BF138" s="236">
        <f>IF(N138="snížená",J138,0)</f>
        <v>0</v>
      </c>
      <c r="BG138" s="236">
        <f>IF(N138="zákl. přenesená",J138,0)</f>
        <v>0</v>
      </c>
      <c r="BH138" s="236">
        <f>IF(N138="sníž. přenesená",J138,0)</f>
        <v>0</v>
      </c>
      <c r="BI138" s="236">
        <f>IF(N138="nulová",J138,0)</f>
        <v>0</v>
      </c>
      <c r="BJ138" s="18" t="s">
        <v>80</v>
      </c>
      <c r="BK138" s="236">
        <f>ROUND(I138*H138,2)</f>
        <v>38892</v>
      </c>
      <c r="BL138" s="18" t="s">
        <v>150</v>
      </c>
      <c r="BM138" s="235" t="s">
        <v>150</v>
      </c>
    </row>
    <row r="139" s="2" customFormat="1" ht="24.15" customHeight="1">
      <c r="A139" s="33"/>
      <c r="B139" s="34"/>
      <c r="C139" s="225" t="s">
        <v>159</v>
      </c>
      <c r="D139" s="225" t="s">
        <v>145</v>
      </c>
      <c r="E139" s="226" t="s">
        <v>759</v>
      </c>
      <c r="F139" s="227" t="s">
        <v>760</v>
      </c>
      <c r="G139" s="228" t="s">
        <v>185</v>
      </c>
      <c r="H139" s="229">
        <v>205</v>
      </c>
      <c r="I139" s="230">
        <v>130</v>
      </c>
      <c r="J139" s="230">
        <f>ROUND(I139*H139,2)</f>
        <v>26650</v>
      </c>
      <c r="K139" s="227" t="s">
        <v>149</v>
      </c>
      <c r="L139" s="39"/>
      <c r="M139" s="231" t="s">
        <v>1</v>
      </c>
      <c r="N139" s="232" t="s">
        <v>37</v>
      </c>
      <c r="O139" s="233">
        <v>0.253</v>
      </c>
      <c r="P139" s="233">
        <f>O139*H139</f>
        <v>51.865000000000002</v>
      </c>
      <c r="Q139" s="233">
        <v>0.0037599999999999999</v>
      </c>
      <c r="R139" s="233">
        <f>Q139*H139</f>
        <v>0.77079999999999993</v>
      </c>
      <c r="S139" s="233">
        <v>0</v>
      </c>
      <c r="T139" s="23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35" t="s">
        <v>150</v>
      </c>
      <c r="AT139" s="235" t="s">
        <v>145</v>
      </c>
      <c r="AU139" s="235" t="s">
        <v>82</v>
      </c>
      <c r="AY139" s="18" t="s">
        <v>143</v>
      </c>
      <c r="BE139" s="236">
        <f>IF(N139="základní",J139,0)</f>
        <v>26650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8" t="s">
        <v>80</v>
      </c>
      <c r="BK139" s="236">
        <f>ROUND(I139*H139,2)</f>
        <v>26650</v>
      </c>
      <c r="BL139" s="18" t="s">
        <v>150</v>
      </c>
      <c r="BM139" s="235" t="s">
        <v>177</v>
      </c>
    </row>
    <row r="140" s="2" customFormat="1" ht="24.15" customHeight="1">
      <c r="A140" s="33"/>
      <c r="B140" s="34"/>
      <c r="C140" s="225" t="s">
        <v>150</v>
      </c>
      <c r="D140" s="225" t="s">
        <v>145</v>
      </c>
      <c r="E140" s="226" t="s">
        <v>238</v>
      </c>
      <c r="F140" s="227" t="s">
        <v>239</v>
      </c>
      <c r="G140" s="228" t="s">
        <v>185</v>
      </c>
      <c r="H140" s="229">
        <v>4</v>
      </c>
      <c r="I140" s="230">
        <v>483</v>
      </c>
      <c r="J140" s="230">
        <f>ROUND(I140*H140,2)</f>
        <v>1932</v>
      </c>
      <c r="K140" s="227" t="s">
        <v>149</v>
      </c>
      <c r="L140" s="39"/>
      <c r="M140" s="231" t="s">
        <v>1</v>
      </c>
      <c r="N140" s="232" t="s">
        <v>37</v>
      </c>
      <c r="O140" s="233">
        <v>0.72499999999999998</v>
      </c>
      <c r="P140" s="233">
        <f>O140*H140</f>
        <v>2.8999999999999999</v>
      </c>
      <c r="Q140" s="233">
        <v>0.041500000000000002</v>
      </c>
      <c r="R140" s="233">
        <f>Q140*H140</f>
        <v>0.16600000000000001</v>
      </c>
      <c r="S140" s="233">
        <v>0</v>
      </c>
      <c r="T140" s="23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35" t="s">
        <v>150</v>
      </c>
      <c r="AT140" s="235" t="s">
        <v>145</v>
      </c>
      <c r="AU140" s="235" t="s">
        <v>82</v>
      </c>
      <c r="AY140" s="18" t="s">
        <v>143</v>
      </c>
      <c r="BE140" s="236">
        <f>IF(N140="základní",J140,0)</f>
        <v>1932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8" t="s">
        <v>80</v>
      </c>
      <c r="BK140" s="236">
        <f>ROUND(I140*H140,2)</f>
        <v>1932</v>
      </c>
      <c r="BL140" s="18" t="s">
        <v>150</v>
      </c>
      <c r="BM140" s="235" t="s">
        <v>188</v>
      </c>
    </row>
    <row r="141" s="12" customFormat="1" ht="22.8" customHeight="1">
      <c r="A141" s="12"/>
      <c r="B141" s="210"/>
      <c r="C141" s="211"/>
      <c r="D141" s="212" t="s">
        <v>71</v>
      </c>
      <c r="E141" s="223" t="s">
        <v>192</v>
      </c>
      <c r="F141" s="223" t="s">
        <v>761</v>
      </c>
      <c r="G141" s="211"/>
      <c r="H141" s="211"/>
      <c r="I141" s="211"/>
      <c r="J141" s="224">
        <f>BK141</f>
        <v>55134</v>
      </c>
      <c r="K141" s="211"/>
      <c r="L141" s="215"/>
      <c r="M141" s="216"/>
      <c r="N141" s="217"/>
      <c r="O141" s="217"/>
      <c r="P141" s="218">
        <f>SUM(P142:P148)</f>
        <v>129.762</v>
      </c>
      <c r="Q141" s="217"/>
      <c r="R141" s="218">
        <f>SUM(R142:R148)</f>
        <v>0.0020400000000000001</v>
      </c>
      <c r="S141" s="217"/>
      <c r="T141" s="219">
        <f>SUM(T142:T148)</f>
        <v>2.085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0" t="s">
        <v>80</v>
      </c>
      <c r="AT141" s="221" t="s">
        <v>71</v>
      </c>
      <c r="AU141" s="221" t="s">
        <v>80</v>
      </c>
      <c r="AY141" s="220" t="s">
        <v>143</v>
      </c>
      <c r="BK141" s="222">
        <f>SUM(BK142:BK148)</f>
        <v>55134</v>
      </c>
    </row>
    <row r="142" s="2" customFormat="1" ht="24.15" customHeight="1">
      <c r="A142" s="33"/>
      <c r="B142" s="34"/>
      <c r="C142" s="225" t="s">
        <v>171</v>
      </c>
      <c r="D142" s="225" t="s">
        <v>145</v>
      </c>
      <c r="E142" s="226" t="s">
        <v>762</v>
      </c>
      <c r="F142" s="227" t="s">
        <v>763</v>
      </c>
      <c r="G142" s="228" t="s">
        <v>185</v>
      </c>
      <c r="H142" s="229">
        <v>4</v>
      </c>
      <c r="I142" s="230">
        <v>143</v>
      </c>
      <c r="J142" s="230">
        <f>ROUND(I142*H142,2)</f>
        <v>572</v>
      </c>
      <c r="K142" s="227" t="s">
        <v>149</v>
      </c>
      <c r="L142" s="39"/>
      <c r="M142" s="231" t="s">
        <v>1</v>
      </c>
      <c r="N142" s="232" t="s">
        <v>37</v>
      </c>
      <c r="O142" s="233">
        <v>0.438</v>
      </c>
      <c r="P142" s="233">
        <f>O142*H142</f>
        <v>1.752</v>
      </c>
      <c r="Q142" s="233">
        <v>0</v>
      </c>
      <c r="R142" s="233">
        <f>Q142*H142</f>
        <v>0</v>
      </c>
      <c r="S142" s="233">
        <v>0.069000000000000006</v>
      </c>
      <c r="T142" s="234">
        <f>S142*H142</f>
        <v>0.27600000000000002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35" t="s">
        <v>150</v>
      </c>
      <c r="AT142" s="235" t="s">
        <v>145</v>
      </c>
      <c r="AU142" s="235" t="s">
        <v>82</v>
      </c>
      <c r="AY142" s="18" t="s">
        <v>143</v>
      </c>
      <c r="BE142" s="236">
        <f>IF(N142="základní",J142,0)</f>
        <v>572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8" t="s">
        <v>80</v>
      </c>
      <c r="BK142" s="236">
        <f>ROUND(I142*H142,2)</f>
        <v>572</v>
      </c>
      <c r="BL142" s="18" t="s">
        <v>150</v>
      </c>
      <c r="BM142" s="235" t="s">
        <v>196</v>
      </c>
    </row>
    <row r="143" s="2" customFormat="1" ht="24.15" customHeight="1">
      <c r="A143" s="33"/>
      <c r="B143" s="34"/>
      <c r="C143" s="225" t="s">
        <v>177</v>
      </c>
      <c r="D143" s="225" t="s">
        <v>145</v>
      </c>
      <c r="E143" s="226" t="s">
        <v>764</v>
      </c>
      <c r="F143" s="227" t="s">
        <v>765</v>
      </c>
      <c r="G143" s="228" t="s">
        <v>185</v>
      </c>
      <c r="H143" s="229">
        <v>205</v>
      </c>
      <c r="I143" s="230">
        <v>49.600000000000001</v>
      </c>
      <c r="J143" s="230">
        <f>ROUND(I143*H143,2)</f>
        <v>10168</v>
      </c>
      <c r="K143" s="227" t="s">
        <v>149</v>
      </c>
      <c r="L143" s="39"/>
      <c r="M143" s="231" t="s">
        <v>1</v>
      </c>
      <c r="N143" s="232" t="s">
        <v>37</v>
      </c>
      <c r="O143" s="233">
        <v>0.152</v>
      </c>
      <c r="P143" s="233">
        <f>O143*H143</f>
        <v>31.16</v>
      </c>
      <c r="Q143" s="233">
        <v>0</v>
      </c>
      <c r="R143" s="233">
        <f>Q143*H143</f>
        <v>0</v>
      </c>
      <c r="S143" s="233">
        <v>0.001</v>
      </c>
      <c r="T143" s="234">
        <f>S143*H143</f>
        <v>0.20500000000000002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35" t="s">
        <v>150</v>
      </c>
      <c r="AT143" s="235" t="s">
        <v>145</v>
      </c>
      <c r="AU143" s="235" t="s">
        <v>82</v>
      </c>
      <c r="AY143" s="18" t="s">
        <v>143</v>
      </c>
      <c r="BE143" s="236">
        <f>IF(N143="základní",J143,0)</f>
        <v>10168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8" t="s">
        <v>80</v>
      </c>
      <c r="BK143" s="236">
        <f>ROUND(I143*H143,2)</f>
        <v>10168</v>
      </c>
      <c r="BL143" s="18" t="s">
        <v>150</v>
      </c>
      <c r="BM143" s="235" t="s">
        <v>206</v>
      </c>
    </row>
    <row r="144" s="2" customFormat="1" ht="24.15" customHeight="1">
      <c r="A144" s="33"/>
      <c r="B144" s="34"/>
      <c r="C144" s="225" t="s">
        <v>182</v>
      </c>
      <c r="D144" s="225" t="s">
        <v>145</v>
      </c>
      <c r="E144" s="226" t="s">
        <v>766</v>
      </c>
      <c r="F144" s="227" t="s">
        <v>767</v>
      </c>
      <c r="G144" s="228" t="s">
        <v>381</v>
      </c>
      <c r="H144" s="229">
        <v>625</v>
      </c>
      <c r="I144" s="230">
        <v>39.200000000000003</v>
      </c>
      <c r="J144" s="230">
        <f>ROUND(I144*H144,2)</f>
        <v>24500</v>
      </c>
      <c r="K144" s="227" t="s">
        <v>149</v>
      </c>
      <c r="L144" s="39"/>
      <c r="M144" s="231" t="s">
        <v>1</v>
      </c>
      <c r="N144" s="232" t="s">
        <v>37</v>
      </c>
      <c r="O144" s="233">
        <v>0.12</v>
      </c>
      <c r="P144" s="233">
        <f>O144*H144</f>
        <v>75</v>
      </c>
      <c r="Q144" s="233">
        <v>0</v>
      </c>
      <c r="R144" s="233">
        <f>Q144*H144</f>
        <v>0</v>
      </c>
      <c r="S144" s="233">
        <v>0.002</v>
      </c>
      <c r="T144" s="234">
        <f>S144*H144</f>
        <v>1.25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35" t="s">
        <v>150</v>
      </c>
      <c r="AT144" s="235" t="s">
        <v>145</v>
      </c>
      <c r="AU144" s="235" t="s">
        <v>82</v>
      </c>
      <c r="AY144" s="18" t="s">
        <v>143</v>
      </c>
      <c r="BE144" s="236">
        <f>IF(N144="základní",J144,0)</f>
        <v>24500</v>
      </c>
      <c r="BF144" s="236">
        <f>IF(N144="snížená",J144,0)</f>
        <v>0</v>
      </c>
      <c r="BG144" s="236">
        <f>IF(N144="zákl. přenesená",J144,0)</f>
        <v>0</v>
      </c>
      <c r="BH144" s="236">
        <f>IF(N144="sníž. přenesená",J144,0)</f>
        <v>0</v>
      </c>
      <c r="BI144" s="236">
        <f>IF(N144="nulová",J144,0)</f>
        <v>0</v>
      </c>
      <c r="BJ144" s="18" t="s">
        <v>80</v>
      </c>
      <c r="BK144" s="236">
        <f>ROUND(I144*H144,2)</f>
        <v>24500</v>
      </c>
      <c r="BL144" s="18" t="s">
        <v>150</v>
      </c>
      <c r="BM144" s="235" t="s">
        <v>217</v>
      </c>
    </row>
    <row r="145" s="2" customFormat="1" ht="24.15" customHeight="1">
      <c r="A145" s="33"/>
      <c r="B145" s="34"/>
      <c r="C145" s="225" t="s">
        <v>188</v>
      </c>
      <c r="D145" s="225" t="s">
        <v>145</v>
      </c>
      <c r="E145" s="226" t="s">
        <v>768</v>
      </c>
      <c r="F145" s="227" t="s">
        <v>769</v>
      </c>
      <c r="G145" s="228" t="s">
        <v>381</v>
      </c>
      <c r="H145" s="229">
        <v>80</v>
      </c>
      <c r="I145" s="230">
        <v>40.799999999999997</v>
      </c>
      <c r="J145" s="230">
        <f>ROUND(I145*H145,2)</f>
        <v>3264</v>
      </c>
      <c r="K145" s="227" t="s">
        <v>149</v>
      </c>
      <c r="L145" s="39"/>
      <c r="M145" s="231" t="s">
        <v>1</v>
      </c>
      <c r="N145" s="232" t="s">
        <v>37</v>
      </c>
      <c r="O145" s="233">
        <v>0.125</v>
      </c>
      <c r="P145" s="233">
        <f>O145*H145</f>
        <v>10</v>
      </c>
      <c r="Q145" s="233">
        <v>0</v>
      </c>
      <c r="R145" s="233">
        <f>Q145*H145</f>
        <v>0</v>
      </c>
      <c r="S145" s="233">
        <v>0.002</v>
      </c>
      <c r="T145" s="234">
        <f>S145*H145</f>
        <v>0.16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35" t="s">
        <v>150</v>
      </c>
      <c r="AT145" s="235" t="s">
        <v>145</v>
      </c>
      <c r="AU145" s="235" t="s">
        <v>82</v>
      </c>
      <c r="AY145" s="18" t="s">
        <v>143</v>
      </c>
      <c r="BE145" s="236">
        <f>IF(N145="základní",J145,0)</f>
        <v>3264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8" t="s">
        <v>80</v>
      </c>
      <c r="BK145" s="236">
        <f>ROUND(I145*H145,2)</f>
        <v>3264</v>
      </c>
      <c r="BL145" s="18" t="s">
        <v>150</v>
      </c>
      <c r="BM145" s="235" t="s">
        <v>215</v>
      </c>
    </row>
    <row r="146" s="2" customFormat="1" ht="24.15" customHeight="1">
      <c r="A146" s="33"/>
      <c r="B146" s="34"/>
      <c r="C146" s="225" t="s">
        <v>192</v>
      </c>
      <c r="D146" s="225" t="s">
        <v>145</v>
      </c>
      <c r="E146" s="226" t="s">
        <v>770</v>
      </c>
      <c r="F146" s="227" t="s">
        <v>771</v>
      </c>
      <c r="G146" s="228" t="s">
        <v>381</v>
      </c>
      <c r="H146" s="229">
        <v>50</v>
      </c>
      <c r="I146" s="230">
        <v>47.399999999999999</v>
      </c>
      <c r="J146" s="230">
        <f>ROUND(I146*H146,2)</f>
        <v>2370</v>
      </c>
      <c r="K146" s="227" t="s">
        <v>149</v>
      </c>
      <c r="L146" s="39"/>
      <c r="M146" s="231" t="s">
        <v>1</v>
      </c>
      <c r="N146" s="232" t="s">
        <v>37</v>
      </c>
      <c r="O146" s="233">
        <v>0.14499999999999999</v>
      </c>
      <c r="P146" s="233">
        <f>O146*H146</f>
        <v>7.2499999999999991</v>
      </c>
      <c r="Q146" s="233">
        <v>0</v>
      </c>
      <c r="R146" s="233">
        <f>Q146*H146</f>
        <v>0</v>
      </c>
      <c r="S146" s="233">
        <v>0.0030000000000000001</v>
      </c>
      <c r="T146" s="234">
        <f>S146*H146</f>
        <v>0.14999999999999999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35" t="s">
        <v>150</v>
      </c>
      <c r="AT146" s="235" t="s">
        <v>145</v>
      </c>
      <c r="AU146" s="235" t="s">
        <v>82</v>
      </c>
      <c r="AY146" s="18" t="s">
        <v>143</v>
      </c>
      <c r="BE146" s="236">
        <f>IF(N146="základní",J146,0)</f>
        <v>2370</v>
      </c>
      <c r="BF146" s="236">
        <f>IF(N146="snížená",J146,0)</f>
        <v>0</v>
      </c>
      <c r="BG146" s="236">
        <f>IF(N146="zákl. přenesená",J146,0)</f>
        <v>0</v>
      </c>
      <c r="BH146" s="236">
        <f>IF(N146="sníž. přenesená",J146,0)</f>
        <v>0</v>
      </c>
      <c r="BI146" s="236">
        <f>IF(N146="nulová",J146,0)</f>
        <v>0</v>
      </c>
      <c r="BJ146" s="18" t="s">
        <v>80</v>
      </c>
      <c r="BK146" s="236">
        <f>ROUND(I146*H146,2)</f>
        <v>2370</v>
      </c>
      <c r="BL146" s="18" t="s">
        <v>150</v>
      </c>
      <c r="BM146" s="235" t="s">
        <v>233</v>
      </c>
    </row>
    <row r="147" s="2" customFormat="1" ht="24.15" customHeight="1">
      <c r="A147" s="33"/>
      <c r="B147" s="34"/>
      <c r="C147" s="225" t="s">
        <v>196</v>
      </c>
      <c r="D147" s="225" t="s">
        <v>145</v>
      </c>
      <c r="E147" s="226" t="s">
        <v>772</v>
      </c>
      <c r="F147" s="227" t="s">
        <v>773</v>
      </c>
      <c r="G147" s="228" t="s">
        <v>381</v>
      </c>
      <c r="H147" s="229">
        <v>5</v>
      </c>
      <c r="I147" s="230">
        <v>1640</v>
      </c>
      <c r="J147" s="230">
        <f>ROUND(I147*H147,2)</f>
        <v>8200</v>
      </c>
      <c r="K147" s="227" t="s">
        <v>149</v>
      </c>
      <c r="L147" s="39"/>
      <c r="M147" s="231" t="s">
        <v>1</v>
      </c>
      <c r="N147" s="232" t="s">
        <v>37</v>
      </c>
      <c r="O147" s="233">
        <v>0.56000000000000005</v>
      </c>
      <c r="P147" s="233">
        <f>O147*H147</f>
        <v>2.8000000000000003</v>
      </c>
      <c r="Q147" s="233">
        <v>0.00012</v>
      </c>
      <c r="R147" s="233">
        <f>Q147*H147</f>
        <v>0.00060000000000000006</v>
      </c>
      <c r="S147" s="233">
        <v>0.0040000000000000001</v>
      </c>
      <c r="T147" s="234">
        <f>S147*H147</f>
        <v>0.02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35" t="s">
        <v>150</v>
      </c>
      <c r="AT147" s="235" t="s">
        <v>145</v>
      </c>
      <c r="AU147" s="235" t="s">
        <v>82</v>
      </c>
      <c r="AY147" s="18" t="s">
        <v>143</v>
      </c>
      <c r="BE147" s="236">
        <f>IF(N147="základní",J147,0)</f>
        <v>8200</v>
      </c>
      <c r="BF147" s="236">
        <f>IF(N147="snížená",J147,0)</f>
        <v>0</v>
      </c>
      <c r="BG147" s="236">
        <f>IF(N147="zákl. přenesená",J147,0)</f>
        <v>0</v>
      </c>
      <c r="BH147" s="236">
        <f>IF(N147="sníž. přenesená",J147,0)</f>
        <v>0</v>
      </c>
      <c r="BI147" s="236">
        <f>IF(N147="nulová",J147,0)</f>
        <v>0</v>
      </c>
      <c r="BJ147" s="18" t="s">
        <v>80</v>
      </c>
      <c r="BK147" s="236">
        <f>ROUND(I147*H147,2)</f>
        <v>8200</v>
      </c>
      <c r="BL147" s="18" t="s">
        <v>150</v>
      </c>
      <c r="BM147" s="235" t="s">
        <v>241</v>
      </c>
    </row>
    <row r="148" s="2" customFormat="1" ht="24.15" customHeight="1">
      <c r="A148" s="33"/>
      <c r="B148" s="34"/>
      <c r="C148" s="225" t="s">
        <v>200</v>
      </c>
      <c r="D148" s="225" t="s">
        <v>145</v>
      </c>
      <c r="E148" s="226" t="s">
        <v>774</v>
      </c>
      <c r="F148" s="227" t="s">
        <v>775</v>
      </c>
      <c r="G148" s="228" t="s">
        <v>381</v>
      </c>
      <c r="H148" s="229">
        <v>3</v>
      </c>
      <c r="I148" s="230">
        <v>2020</v>
      </c>
      <c r="J148" s="230">
        <f>ROUND(I148*H148,2)</f>
        <v>6060</v>
      </c>
      <c r="K148" s="227" t="s">
        <v>149</v>
      </c>
      <c r="L148" s="39"/>
      <c r="M148" s="231" t="s">
        <v>1</v>
      </c>
      <c r="N148" s="232" t="s">
        <v>37</v>
      </c>
      <c r="O148" s="233">
        <v>0.59999999999999998</v>
      </c>
      <c r="P148" s="233">
        <f>O148*H148</f>
        <v>1.7999999999999998</v>
      </c>
      <c r="Q148" s="233">
        <v>0.00048000000000000001</v>
      </c>
      <c r="R148" s="233">
        <f>Q148*H148</f>
        <v>0.0014400000000000001</v>
      </c>
      <c r="S148" s="233">
        <v>0.0080000000000000002</v>
      </c>
      <c r="T148" s="234">
        <f>S148*H148</f>
        <v>0.024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35" t="s">
        <v>150</v>
      </c>
      <c r="AT148" s="235" t="s">
        <v>145</v>
      </c>
      <c r="AU148" s="235" t="s">
        <v>82</v>
      </c>
      <c r="AY148" s="18" t="s">
        <v>143</v>
      </c>
      <c r="BE148" s="236">
        <f>IF(N148="základní",J148,0)</f>
        <v>6060</v>
      </c>
      <c r="BF148" s="236">
        <f>IF(N148="snížená",J148,0)</f>
        <v>0</v>
      </c>
      <c r="BG148" s="236">
        <f>IF(N148="zákl. přenesená",J148,0)</f>
        <v>0</v>
      </c>
      <c r="BH148" s="236">
        <f>IF(N148="sníž. přenesená",J148,0)</f>
        <v>0</v>
      </c>
      <c r="BI148" s="236">
        <f>IF(N148="nulová",J148,0)</f>
        <v>0</v>
      </c>
      <c r="BJ148" s="18" t="s">
        <v>80</v>
      </c>
      <c r="BK148" s="236">
        <f>ROUND(I148*H148,2)</f>
        <v>6060</v>
      </c>
      <c r="BL148" s="18" t="s">
        <v>150</v>
      </c>
      <c r="BM148" s="235" t="s">
        <v>252</v>
      </c>
    </row>
    <row r="149" s="12" customFormat="1" ht="22.8" customHeight="1">
      <c r="A149" s="12"/>
      <c r="B149" s="210"/>
      <c r="C149" s="211"/>
      <c r="D149" s="212" t="s">
        <v>71</v>
      </c>
      <c r="E149" s="223" t="s">
        <v>776</v>
      </c>
      <c r="F149" s="223" t="s">
        <v>777</v>
      </c>
      <c r="G149" s="211"/>
      <c r="H149" s="211"/>
      <c r="I149" s="211"/>
      <c r="J149" s="224">
        <f>BK149</f>
        <v>4976.4899999999998</v>
      </c>
      <c r="K149" s="211"/>
      <c r="L149" s="215"/>
      <c r="M149" s="216"/>
      <c r="N149" s="217"/>
      <c r="O149" s="217"/>
      <c r="P149" s="218">
        <f>SUM(P150:P155)</f>
        <v>5.481465</v>
      </c>
      <c r="Q149" s="217"/>
      <c r="R149" s="218">
        <f>SUM(R150:R155)</f>
        <v>0</v>
      </c>
      <c r="S149" s="217"/>
      <c r="T149" s="219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0" t="s">
        <v>80</v>
      </c>
      <c r="AT149" s="221" t="s">
        <v>71</v>
      </c>
      <c r="AU149" s="221" t="s">
        <v>80</v>
      </c>
      <c r="AY149" s="220" t="s">
        <v>143</v>
      </c>
      <c r="BK149" s="222">
        <f>SUM(BK150:BK155)</f>
        <v>4976.4899999999998</v>
      </c>
    </row>
    <row r="150" s="2" customFormat="1" ht="24.15" customHeight="1">
      <c r="A150" s="33"/>
      <c r="B150" s="34"/>
      <c r="C150" s="225" t="s">
        <v>206</v>
      </c>
      <c r="D150" s="225" t="s">
        <v>145</v>
      </c>
      <c r="E150" s="226" t="s">
        <v>778</v>
      </c>
      <c r="F150" s="227" t="s">
        <v>779</v>
      </c>
      <c r="G150" s="228" t="s">
        <v>162</v>
      </c>
      <c r="H150" s="229">
        <v>2.085</v>
      </c>
      <c r="I150" s="230">
        <v>801</v>
      </c>
      <c r="J150" s="230">
        <f>ROUND(I150*H150,2)</f>
        <v>1670.0899999999999</v>
      </c>
      <c r="K150" s="227" t="s">
        <v>149</v>
      </c>
      <c r="L150" s="39"/>
      <c r="M150" s="231" t="s">
        <v>1</v>
      </c>
      <c r="N150" s="232" t="s">
        <v>37</v>
      </c>
      <c r="O150" s="233">
        <v>2.4199999999999999</v>
      </c>
      <c r="P150" s="233">
        <f>O150*H150</f>
        <v>5.0457000000000001</v>
      </c>
      <c r="Q150" s="233">
        <v>0</v>
      </c>
      <c r="R150" s="233">
        <f>Q150*H150</f>
        <v>0</v>
      </c>
      <c r="S150" s="233">
        <v>0</v>
      </c>
      <c r="T150" s="234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35" t="s">
        <v>150</v>
      </c>
      <c r="AT150" s="235" t="s">
        <v>145</v>
      </c>
      <c r="AU150" s="235" t="s">
        <v>82</v>
      </c>
      <c r="AY150" s="18" t="s">
        <v>143</v>
      </c>
      <c r="BE150" s="236">
        <f>IF(N150="základní",J150,0)</f>
        <v>1670.0899999999999</v>
      </c>
      <c r="BF150" s="236">
        <f>IF(N150="snížená",J150,0)</f>
        <v>0</v>
      </c>
      <c r="BG150" s="236">
        <f>IF(N150="zákl. přenesená",J150,0)</f>
        <v>0</v>
      </c>
      <c r="BH150" s="236">
        <f>IF(N150="sníž. přenesená",J150,0)</f>
        <v>0</v>
      </c>
      <c r="BI150" s="236">
        <f>IF(N150="nulová",J150,0)</f>
        <v>0</v>
      </c>
      <c r="BJ150" s="18" t="s">
        <v>80</v>
      </c>
      <c r="BK150" s="236">
        <f>ROUND(I150*H150,2)</f>
        <v>1670.0899999999999</v>
      </c>
      <c r="BL150" s="18" t="s">
        <v>150</v>
      </c>
      <c r="BM150" s="235" t="s">
        <v>264</v>
      </c>
    </row>
    <row r="151" s="2" customFormat="1" ht="24.15" customHeight="1">
      <c r="A151" s="33"/>
      <c r="B151" s="34"/>
      <c r="C151" s="225" t="s">
        <v>212</v>
      </c>
      <c r="D151" s="225" t="s">
        <v>145</v>
      </c>
      <c r="E151" s="226" t="s">
        <v>780</v>
      </c>
      <c r="F151" s="227" t="s">
        <v>781</v>
      </c>
      <c r="G151" s="228" t="s">
        <v>162</v>
      </c>
      <c r="H151" s="229">
        <v>2.085</v>
      </c>
      <c r="I151" s="230">
        <v>233</v>
      </c>
      <c r="J151" s="230">
        <f>ROUND(I151*H151,2)</f>
        <v>485.81</v>
      </c>
      <c r="K151" s="227" t="s">
        <v>149</v>
      </c>
      <c r="L151" s="39"/>
      <c r="M151" s="231" t="s">
        <v>1</v>
      </c>
      <c r="N151" s="232" t="s">
        <v>37</v>
      </c>
      <c r="O151" s="233">
        <v>0.125</v>
      </c>
      <c r="P151" s="233">
        <f>O151*H151</f>
        <v>0.260625</v>
      </c>
      <c r="Q151" s="233">
        <v>0</v>
      </c>
      <c r="R151" s="233">
        <f>Q151*H151</f>
        <v>0</v>
      </c>
      <c r="S151" s="233">
        <v>0</v>
      </c>
      <c r="T151" s="234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35" t="s">
        <v>150</v>
      </c>
      <c r="AT151" s="235" t="s">
        <v>145</v>
      </c>
      <c r="AU151" s="235" t="s">
        <v>82</v>
      </c>
      <c r="AY151" s="18" t="s">
        <v>143</v>
      </c>
      <c r="BE151" s="236">
        <f>IF(N151="základní",J151,0)</f>
        <v>485.81</v>
      </c>
      <c r="BF151" s="236">
        <f>IF(N151="snížená",J151,0)</f>
        <v>0</v>
      </c>
      <c r="BG151" s="236">
        <f>IF(N151="zákl. přenesená",J151,0)</f>
        <v>0</v>
      </c>
      <c r="BH151" s="236">
        <f>IF(N151="sníž. přenesená",J151,0)</f>
        <v>0</v>
      </c>
      <c r="BI151" s="236">
        <f>IF(N151="nulová",J151,0)</f>
        <v>0</v>
      </c>
      <c r="BJ151" s="18" t="s">
        <v>80</v>
      </c>
      <c r="BK151" s="236">
        <f>ROUND(I151*H151,2)</f>
        <v>485.81</v>
      </c>
      <c r="BL151" s="18" t="s">
        <v>150</v>
      </c>
      <c r="BM151" s="235" t="s">
        <v>273</v>
      </c>
    </row>
    <row r="152" s="2" customFormat="1" ht="24.15" customHeight="1">
      <c r="A152" s="33"/>
      <c r="B152" s="34"/>
      <c r="C152" s="225" t="s">
        <v>217</v>
      </c>
      <c r="D152" s="225" t="s">
        <v>145</v>
      </c>
      <c r="E152" s="226" t="s">
        <v>782</v>
      </c>
      <c r="F152" s="227" t="s">
        <v>783</v>
      </c>
      <c r="G152" s="228" t="s">
        <v>162</v>
      </c>
      <c r="H152" s="229">
        <v>29.190000000000001</v>
      </c>
      <c r="I152" s="230">
        <v>10.199999999999999</v>
      </c>
      <c r="J152" s="230">
        <f>ROUND(I152*H152,2)</f>
        <v>297.74000000000001</v>
      </c>
      <c r="K152" s="227" t="s">
        <v>149</v>
      </c>
      <c r="L152" s="39"/>
      <c r="M152" s="231" t="s">
        <v>1</v>
      </c>
      <c r="N152" s="232" t="s">
        <v>37</v>
      </c>
      <c r="O152" s="233">
        <v>0.0060000000000000001</v>
      </c>
      <c r="P152" s="233">
        <f>O152*H152</f>
        <v>0.17514000000000002</v>
      </c>
      <c r="Q152" s="233">
        <v>0</v>
      </c>
      <c r="R152" s="233">
        <f>Q152*H152</f>
        <v>0</v>
      </c>
      <c r="S152" s="233">
        <v>0</v>
      </c>
      <c r="T152" s="23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35" t="s">
        <v>150</v>
      </c>
      <c r="AT152" s="235" t="s">
        <v>145</v>
      </c>
      <c r="AU152" s="235" t="s">
        <v>82</v>
      </c>
      <c r="AY152" s="18" t="s">
        <v>143</v>
      </c>
      <c r="BE152" s="236">
        <f>IF(N152="základní",J152,0)</f>
        <v>297.74000000000001</v>
      </c>
      <c r="BF152" s="236">
        <f>IF(N152="snížená",J152,0)</f>
        <v>0</v>
      </c>
      <c r="BG152" s="236">
        <f>IF(N152="zákl. přenesená",J152,0)</f>
        <v>0</v>
      </c>
      <c r="BH152" s="236">
        <f>IF(N152="sníž. přenesená",J152,0)</f>
        <v>0</v>
      </c>
      <c r="BI152" s="236">
        <f>IF(N152="nulová",J152,0)</f>
        <v>0</v>
      </c>
      <c r="BJ152" s="18" t="s">
        <v>80</v>
      </c>
      <c r="BK152" s="236">
        <f>ROUND(I152*H152,2)</f>
        <v>297.74000000000001</v>
      </c>
      <c r="BL152" s="18" t="s">
        <v>150</v>
      </c>
      <c r="BM152" s="235" t="s">
        <v>282</v>
      </c>
    </row>
    <row r="153" s="13" customFormat="1">
      <c r="A153" s="13"/>
      <c r="B153" s="237"/>
      <c r="C153" s="238"/>
      <c r="D153" s="239" t="s">
        <v>152</v>
      </c>
      <c r="E153" s="240" t="s">
        <v>1</v>
      </c>
      <c r="F153" s="241" t="s">
        <v>784</v>
      </c>
      <c r="G153" s="238"/>
      <c r="H153" s="242">
        <v>29.190000000000001</v>
      </c>
      <c r="I153" s="238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152</v>
      </c>
      <c r="AU153" s="247" t="s">
        <v>82</v>
      </c>
      <c r="AV153" s="13" t="s">
        <v>82</v>
      </c>
      <c r="AW153" s="13" t="s">
        <v>29</v>
      </c>
      <c r="AX153" s="13" t="s">
        <v>72</v>
      </c>
      <c r="AY153" s="247" t="s">
        <v>143</v>
      </c>
    </row>
    <row r="154" s="14" customFormat="1">
      <c r="A154" s="14"/>
      <c r="B154" s="248"/>
      <c r="C154" s="249"/>
      <c r="D154" s="239" t="s">
        <v>152</v>
      </c>
      <c r="E154" s="250" t="s">
        <v>1</v>
      </c>
      <c r="F154" s="251" t="s">
        <v>155</v>
      </c>
      <c r="G154" s="249"/>
      <c r="H154" s="252">
        <v>29.190000000000001</v>
      </c>
      <c r="I154" s="249"/>
      <c r="J154" s="249"/>
      <c r="K154" s="249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152</v>
      </c>
      <c r="AU154" s="257" t="s">
        <v>82</v>
      </c>
      <c r="AV154" s="14" t="s">
        <v>150</v>
      </c>
      <c r="AW154" s="14" t="s">
        <v>29</v>
      </c>
      <c r="AX154" s="14" t="s">
        <v>80</v>
      </c>
      <c r="AY154" s="257" t="s">
        <v>143</v>
      </c>
    </row>
    <row r="155" s="2" customFormat="1" ht="24.15" customHeight="1">
      <c r="A155" s="33"/>
      <c r="B155" s="34"/>
      <c r="C155" s="225" t="s">
        <v>8</v>
      </c>
      <c r="D155" s="225" t="s">
        <v>145</v>
      </c>
      <c r="E155" s="226" t="s">
        <v>785</v>
      </c>
      <c r="F155" s="227" t="s">
        <v>786</v>
      </c>
      <c r="G155" s="228" t="s">
        <v>162</v>
      </c>
      <c r="H155" s="229">
        <v>2.085</v>
      </c>
      <c r="I155" s="230">
        <v>1210</v>
      </c>
      <c r="J155" s="230">
        <f>ROUND(I155*H155,2)</f>
        <v>2522.8499999999999</v>
      </c>
      <c r="K155" s="227" t="s">
        <v>149</v>
      </c>
      <c r="L155" s="39"/>
      <c r="M155" s="231" t="s">
        <v>1</v>
      </c>
      <c r="N155" s="232" t="s">
        <v>37</v>
      </c>
      <c r="O155" s="233">
        <v>0</v>
      </c>
      <c r="P155" s="233">
        <f>O155*H155</f>
        <v>0</v>
      </c>
      <c r="Q155" s="233">
        <v>0</v>
      </c>
      <c r="R155" s="233">
        <f>Q155*H155</f>
        <v>0</v>
      </c>
      <c r="S155" s="233">
        <v>0</v>
      </c>
      <c r="T155" s="234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35" t="s">
        <v>150</v>
      </c>
      <c r="AT155" s="235" t="s">
        <v>145</v>
      </c>
      <c r="AU155" s="235" t="s">
        <v>82</v>
      </c>
      <c r="AY155" s="18" t="s">
        <v>143</v>
      </c>
      <c r="BE155" s="236">
        <f>IF(N155="základní",J155,0)</f>
        <v>2522.8499999999999</v>
      </c>
      <c r="BF155" s="236">
        <f>IF(N155="snížená",J155,0)</f>
        <v>0</v>
      </c>
      <c r="BG155" s="236">
        <f>IF(N155="zákl. přenesená",J155,0)</f>
        <v>0</v>
      </c>
      <c r="BH155" s="236">
        <f>IF(N155="sníž. přenesená",J155,0)</f>
        <v>0</v>
      </c>
      <c r="BI155" s="236">
        <f>IF(N155="nulová",J155,0)</f>
        <v>0</v>
      </c>
      <c r="BJ155" s="18" t="s">
        <v>80</v>
      </c>
      <c r="BK155" s="236">
        <f>ROUND(I155*H155,2)</f>
        <v>2522.8499999999999</v>
      </c>
      <c r="BL155" s="18" t="s">
        <v>150</v>
      </c>
      <c r="BM155" s="235" t="s">
        <v>295</v>
      </c>
    </row>
    <row r="156" s="12" customFormat="1" ht="22.8" customHeight="1">
      <c r="A156" s="12"/>
      <c r="B156" s="210"/>
      <c r="C156" s="211"/>
      <c r="D156" s="212" t="s">
        <v>71</v>
      </c>
      <c r="E156" s="223" t="s">
        <v>494</v>
      </c>
      <c r="F156" s="223" t="s">
        <v>495</v>
      </c>
      <c r="G156" s="211"/>
      <c r="H156" s="211"/>
      <c r="I156" s="211"/>
      <c r="J156" s="224">
        <f>BK156</f>
        <v>7648.5</v>
      </c>
      <c r="K156" s="211"/>
      <c r="L156" s="215"/>
      <c r="M156" s="216"/>
      <c r="N156" s="217"/>
      <c r="O156" s="217"/>
      <c r="P156" s="218">
        <f>P157</f>
        <v>23.35342</v>
      </c>
      <c r="Q156" s="217"/>
      <c r="R156" s="218">
        <f>R157</f>
        <v>0</v>
      </c>
      <c r="S156" s="217"/>
      <c r="T156" s="219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0" t="s">
        <v>80</v>
      </c>
      <c r="AT156" s="221" t="s">
        <v>71</v>
      </c>
      <c r="AU156" s="221" t="s">
        <v>80</v>
      </c>
      <c r="AY156" s="220" t="s">
        <v>143</v>
      </c>
      <c r="BK156" s="222">
        <f>BK157</f>
        <v>7648.5</v>
      </c>
    </row>
    <row r="157" s="2" customFormat="1" ht="14.4" customHeight="1">
      <c r="A157" s="33"/>
      <c r="B157" s="34"/>
      <c r="C157" s="225" t="s">
        <v>215</v>
      </c>
      <c r="D157" s="225" t="s">
        <v>145</v>
      </c>
      <c r="E157" s="226" t="s">
        <v>787</v>
      </c>
      <c r="F157" s="227" t="s">
        <v>788</v>
      </c>
      <c r="G157" s="228" t="s">
        <v>162</v>
      </c>
      <c r="H157" s="229">
        <v>5.0990000000000002</v>
      </c>
      <c r="I157" s="230">
        <v>1500</v>
      </c>
      <c r="J157" s="230">
        <f>ROUND(I157*H157,2)</f>
        <v>7648.5</v>
      </c>
      <c r="K157" s="227" t="s">
        <v>149</v>
      </c>
      <c r="L157" s="39"/>
      <c r="M157" s="231" t="s">
        <v>1</v>
      </c>
      <c r="N157" s="232" t="s">
        <v>37</v>
      </c>
      <c r="O157" s="233">
        <v>4.5800000000000001</v>
      </c>
      <c r="P157" s="233">
        <f>O157*H157</f>
        <v>23.35342</v>
      </c>
      <c r="Q157" s="233">
        <v>0</v>
      </c>
      <c r="R157" s="233">
        <f>Q157*H157</f>
        <v>0</v>
      </c>
      <c r="S157" s="233">
        <v>0</v>
      </c>
      <c r="T157" s="234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35" t="s">
        <v>150</v>
      </c>
      <c r="AT157" s="235" t="s">
        <v>145</v>
      </c>
      <c r="AU157" s="235" t="s">
        <v>82</v>
      </c>
      <c r="AY157" s="18" t="s">
        <v>143</v>
      </c>
      <c r="BE157" s="236">
        <f>IF(N157="základní",J157,0)</f>
        <v>7648.5</v>
      </c>
      <c r="BF157" s="236">
        <f>IF(N157="snížená",J157,0)</f>
        <v>0</v>
      </c>
      <c r="BG157" s="236">
        <f>IF(N157="zákl. přenesená",J157,0)</f>
        <v>0</v>
      </c>
      <c r="BH157" s="236">
        <f>IF(N157="sníž. přenesená",J157,0)</f>
        <v>0</v>
      </c>
      <c r="BI157" s="236">
        <f>IF(N157="nulová",J157,0)</f>
        <v>0</v>
      </c>
      <c r="BJ157" s="18" t="s">
        <v>80</v>
      </c>
      <c r="BK157" s="236">
        <f>ROUND(I157*H157,2)</f>
        <v>7648.5</v>
      </c>
      <c r="BL157" s="18" t="s">
        <v>150</v>
      </c>
      <c r="BM157" s="235" t="s">
        <v>310</v>
      </c>
    </row>
    <row r="158" s="12" customFormat="1" ht="25.92" customHeight="1">
      <c r="A158" s="12"/>
      <c r="B158" s="210"/>
      <c r="C158" s="211"/>
      <c r="D158" s="212" t="s">
        <v>71</v>
      </c>
      <c r="E158" s="213" t="s">
        <v>500</v>
      </c>
      <c r="F158" s="213" t="s">
        <v>501</v>
      </c>
      <c r="G158" s="211"/>
      <c r="H158" s="211"/>
      <c r="I158" s="211"/>
      <c r="J158" s="214">
        <f>BK158</f>
        <v>851465.03000000003</v>
      </c>
      <c r="K158" s="211"/>
      <c r="L158" s="215"/>
      <c r="M158" s="216"/>
      <c r="N158" s="217"/>
      <c r="O158" s="217"/>
      <c r="P158" s="218">
        <f>P159+P303+P304+P313+P322+P328</f>
        <v>668.76100000000008</v>
      </c>
      <c r="Q158" s="217"/>
      <c r="R158" s="218">
        <f>R159+R303+R304+R313+R322+R328</f>
        <v>0.69709200000000004</v>
      </c>
      <c r="S158" s="217"/>
      <c r="T158" s="219">
        <f>T159+T303+T304+T313+T322+T328</f>
        <v>0.21960000000000002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0" t="s">
        <v>82</v>
      </c>
      <c r="AT158" s="221" t="s">
        <v>71</v>
      </c>
      <c r="AU158" s="221" t="s">
        <v>72</v>
      </c>
      <c r="AY158" s="220" t="s">
        <v>143</v>
      </c>
      <c r="BK158" s="222">
        <f>BK159+BK303+BK304+BK313+BK322+BK328</f>
        <v>851465.03000000003</v>
      </c>
    </row>
    <row r="159" s="12" customFormat="1" ht="22.8" customHeight="1">
      <c r="A159" s="12"/>
      <c r="B159" s="210"/>
      <c r="C159" s="211"/>
      <c r="D159" s="212" t="s">
        <v>71</v>
      </c>
      <c r="E159" s="223" t="s">
        <v>789</v>
      </c>
      <c r="F159" s="223" t="s">
        <v>790</v>
      </c>
      <c r="G159" s="211"/>
      <c r="H159" s="211"/>
      <c r="I159" s="211"/>
      <c r="J159" s="224">
        <f>BK159</f>
        <v>803149.03000000003</v>
      </c>
      <c r="K159" s="211"/>
      <c r="L159" s="215"/>
      <c r="M159" s="216"/>
      <c r="N159" s="217"/>
      <c r="O159" s="217"/>
      <c r="P159" s="218">
        <f>SUM(P160:P302)</f>
        <v>668.76100000000008</v>
      </c>
      <c r="Q159" s="217"/>
      <c r="R159" s="218">
        <f>SUM(R160:R302)</f>
        <v>0.69709200000000004</v>
      </c>
      <c r="S159" s="217"/>
      <c r="T159" s="219">
        <f>SUM(T160:T302)</f>
        <v>0.21960000000000002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0" t="s">
        <v>82</v>
      </c>
      <c r="AT159" s="221" t="s">
        <v>71</v>
      </c>
      <c r="AU159" s="221" t="s">
        <v>80</v>
      </c>
      <c r="AY159" s="220" t="s">
        <v>143</v>
      </c>
      <c r="BK159" s="222">
        <f>SUM(BK160:BK302)</f>
        <v>803149.03000000003</v>
      </c>
    </row>
    <row r="160" s="2" customFormat="1" ht="24.15" customHeight="1">
      <c r="A160" s="33"/>
      <c r="B160" s="34"/>
      <c r="C160" s="225" t="s">
        <v>227</v>
      </c>
      <c r="D160" s="225" t="s">
        <v>145</v>
      </c>
      <c r="E160" s="226" t="s">
        <v>791</v>
      </c>
      <c r="F160" s="227" t="s">
        <v>792</v>
      </c>
      <c r="G160" s="228" t="s">
        <v>381</v>
      </c>
      <c r="H160" s="229">
        <v>145</v>
      </c>
      <c r="I160" s="230">
        <v>72.299999999999997</v>
      </c>
      <c r="J160" s="230">
        <f>ROUND(I160*H160,2)</f>
        <v>10483.5</v>
      </c>
      <c r="K160" s="227" t="s">
        <v>149</v>
      </c>
      <c r="L160" s="39"/>
      <c r="M160" s="231" t="s">
        <v>1</v>
      </c>
      <c r="N160" s="232" t="s">
        <v>37</v>
      </c>
      <c r="O160" s="233">
        <v>0.191</v>
      </c>
      <c r="P160" s="233">
        <f>O160*H160</f>
        <v>27.695</v>
      </c>
      <c r="Q160" s="233">
        <v>0</v>
      </c>
      <c r="R160" s="233">
        <f>Q160*H160</f>
        <v>0</v>
      </c>
      <c r="S160" s="233">
        <v>0</v>
      </c>
      <c r="T160" s="234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35" t="s">
        <v>215</v>
      </c>
      <c r="AT160" s="235" t="s">
        <v>145</v>
      </c>
      <c r="AU160" s="235" t="s">
        <v>82</v>
      </c>
      <c r="AY160" s="18" t="s">
        <v>143</v>
      </c>
      <c r="BE160" s="236">
        <f>IF(N160="základní",J160,0)</f>
        <v>10483.5</v>
      </c>
      <c r="BF160" s="236">
        <f>IF(N160="snížená",J160,0)</f>
        <v>0</v>
      </c>
      <c r="BG160" s="236">
        <f>IF(N160="zákl. přenesená",J160,0)</f>
        <v>0</v>
      </c>
      <c r="BH160" s="236">
        <f>IF(N160="sníž. přenesená",J160,0)</f>
        <v>0</v>
      </c>
      <c r="BI160" s="236">
        <f>IF(N160="nulová",J160,0)</f>
        <v>0</v>
      </c>
      <c r="BJ160" s="18" t="s">
        <v>80</v>
      </c>
      <c r="BK160" s="236">
        <f>ROUND(I160*H160,2)</f>
        <v>10483.5</v>
      </c>
      <c r="BL160" s="18" t="s">
        <v>215</v>
      </c>
      <c r="BM160" s="235" t="s">
        <v>322</v>
      </c>
    </row>
    <row r="161" s="2" customFormat="1" ht="14.4" customHeight="1">
      <c r="A161" s="33"/>
      <c r="B161" s="34"/>
      <c r="C161" s="258" t="s">
        <v>233</v>
      </c>
      <c r="D161" s="258" t="s">
        <v>258</v>
      </c>
      <c r="E161" s="259" t="s">
        <v>793</v>
      </c>
      <c r="F161" s="260" t="s">
        <v>794</v>
      </c>
      <c r="G161" s="261" t="s">
        <v>381</v>
      </c>
      <c r="H161" s="262">
        <v>52.5</v>
      </c>
      <c r="I161" s="263">
        <v>28.699999999999999</v>
      </c>
      <c r="J161" s="263">
        <f>ROUND(I161*H161,2)</f>
        <v>1506.75</v>
      </c>
      <c r="K161" s="260" t="s">
        <v>149</v>
      </c>
      <c r="L161" s="264"/>
      <c r="M161" s="265" t="s">
        <v>1</v>
      </c>
      <c r="N161" s="266" t="s">
        <v>37</v>
      </c>
      <c r="O161" s="233">
        <v>0</v>
      </c>
      <c r="P161" s="233">
        <f>O161*H161</f>
        <v>0</v>
      </c>
      <c r="Q161" s="233">
        <v>0.00012999999999999999</v>
      </c>
      <c r="R161" s="233">
        <f>Q161*H161</f>
        <v>0.0068249999999999995</v>
      </c>
      <c r="S161" s="233">
        <v>0</v>
      </c>
      <c r="T161" s="23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35" t="s">
        <v>310</v>
      </c>
      <c r="AT161" s="235" t="s">
        <v>258</v>
      </c>
      <c r="AU161" s="235" t="s">
        <v>82</v>
      </c>
      <c r="AY161" s="18" t="s">
        <v>143</v>
      </c>
      <c r="BE161" s="236">
        <f>IF(N161="základní",J161,0)</f>
        <v>1506.75</v>
      </c>
      <c r="BF161" s="236">
        <f>IF(N161="snížená",J161,0)</f>
        <v>0</v>
      </c>
      <c r="BG161" s="236">
        <f>IF(N161="zákl. přenesená",J161,0)</f>
        <v>0</v>
      </c>
      <c r="BH161" s="236">
        <f>IF(N161="sníž. přenesená",J161,0)</f>
        <v>0</v>
      </c>
      <c r="BI161" s="236">
        <f>IF(N161="nulová",J161,0)</f>
        <v>0</v>
      </c>
      <c r="BJ161" s="18" t="s">
        <v>80</v>
      </c>
      <c r="BK161" s="236">
        <f>ROUND(I161*H161,2)</f>
        <v>1506.75</v>
      </c>
      <c r="BL161" s="18" t="s">
        <v>215</v>
      </c>
      <c r="BM161" s="235" t="s">
        <v>332</v>
      </c>
    </row>
    <row r="162" s="13" customFormat="1">
      <c r="A162" s="13"/>
      <c r="B162" s="237"/>
      <c r="C162" s="238"/>
      <c r="D162" s="239" t="s">
        <v>152</v>
      </c>
      <c r="E162" s="240" t="s">
        <v>1</v>
      </c>
      <c r="F162" s="241" t="s">
        <v>795</v>
      </c>
      <c r="G162" s="238"/>
      <c r="H162" s="242">
        <v>52.5</v>
      </c>
      <c r="I162" s="238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152</v>
      </c>
      <c r="AU162" s="247" t="s">
        <v>82</v>
      </c>
      <c r="AV162" s="13" t="s">
        <v>82</v>
      </c>
      <c r="AW162" s="13" t="s">
        <v>29</v>
      </c>
      <c r="AX162" s="13" t="s">
        <v>72</v>
      </c>
      <c r="AY162" s="247" t="s">
        <v>143</v>
      </c>
    </row>
    <row r="163" s="14" customFormat="1">
      <c r="A163" s="14"/>
      <c r="B163" s="248"/>
      <c r="C163" s="249"/>
      <c r="D163" s="239" t="s">
        <v>152</v>
      </c>
      <c r="E163" s="250" t="s">
        <v>1</v>
      </c>
      <c r="F163" s="251" t="s">
        <v>155</v>
      </c>
      <c r="G163" s="249"/>
      <c r="H163" s="252">
        <v>52.5</v>
      </c>
      <c r="I163" s="249"/>
      <c r="J163" s="249"/>
      <c r="K163" s="249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152</v>
      </c>
      <c r="AU163" s="257" t="s">
        <v>82</v>
      </c>
      <c r="AV163" s="14" t="s">
        <v>150</v>
      </c>
      <c r="AW163" s="14" t="s">
        <v>29</v>
      </c>
      <c r="AX163" s="14" t="s">
        <v>80</v>
      </c>
      <c r="AY163" s="257" t="s">
        <v>143</v>
      </c>
    </row>
    <row r="164" s="2" customFormat="1" ht="14.4" customHeight="1">
      <c r="A164" s="33"/>
      <c r="B164" s="34"/>
      <c r="C164" s="258" t="s">
        <v>237</v>
      </c>
      <c r="D164" s="258" t="s">
        <v>258</v>
      </c>
      <c r="E164" s="259" t="s">
        <v>796</v>
      </c>
      <c r="F164" s="260" t="s">
        <v>797</v>
      </c>
      <c r="G164" s="261" t="s">
        <v>381</v>
      </c>
      <c r="H164" s="262">
        <v>52.5</v>
      </c>
      <c r="I164" s="263">
        <v>40.299999999999997</v>
      </c>
      <c r="J164" s="263">
        <f>ROUND(I164*H164,2)</f>
        <v>2115.75</v>
      </c>
      <c r="K164" s="260" t="s">
        <v>149</v>
      </c>
      <c r="L164" s="264"/>
      <c r="M164" s="265" t="s">
        <v>1</v>
      </c>
      <c r="N164" s="266" t="s">
        <v>37</v>
      </c>
      <c r="O164" s="233">
        <v>0</v>
      </c>
      <c r="P164" s="233">
        <f>O164*H164</f>
        <v>0</v>
      </c>
      <c r="Q164" s="233">
        <v>0.00038999999999999999</v>
      </c>
      <c r="R164" s="233">
        <f>Q164*H164</f>
        <v>0.020475</v>
      </c>
      <c r="S164" s="233">
        <v>0</v>
      </c>
      <c r="T164" s="234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35" t="s">
        <v>310</v>
      </c>
      <c r="AT164" s="235" t="s">
        <v>258</v>
      </c>
      <c r="AU164" s="235" t="s">
        <v>82</v>
      </c>
      <c r="AY164" s="18" t="s">
        <v>143</v>
      </c>
      <c r="BE164" s="236">
        <f>IF(N164="základní",J164,0)</f>
        <v>2115.75</v>
      </c>
      <c r="BF164" s="236">
        <f>IF(N164="snížená",J164,0)</f>
        <v>0</v>
      </c>
      <c r="BG164" s="236">
        <f>IF(N164="zákl. přenesená",J164,0)</f>
        <v>0</v>
      </c>
      <c r="BH164" s="236">
        <f>IF(N164="sníž. přenesená",J164,0)</f>
        <v>0</v>
      </c>
      <c r="BI164" s="236">
        <f>IF(N164="nulová",J164,0)</f>
        <v>0</v>
      </c>
      <c r="BJ164" s="18" t="s">
        <v>80</v>
      </c>
      <c r="BK164" s="236">
        <f>ROUND(I164*H164,2)</f>
        <v>2115.75</v>
      </c>
      <c r="BL164" s="18" t="s">
        <v>215</v>
      </c>
      <c r="BM164" s="235" t="s">
        <v>341</v>
      </c>
    </row>
    <row r="165" s="13" customFormat="1">
      <c r="A165" s="13"/>
      <c r="B165" s="237"/>
      <c r="C165" s="238"/>
      <c r="D165" s="239" t="s">
        <v>152</v>
      </c>
      <c r="E165" s="240" t="s">
        <v>1</v>
      </c>
      <c r="F165" s="241" t="s">
        <v>795</v>
      </c>
      <c r="G165" s="238"/>
      <c r="H165" s="242">
        <v>52.5</v>
      </c>
      <c r="I165" s="238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152</v>
      </c>
      <c r="AU165" s="247" t="s">
        <v>82</v>
      </c>
      <c r="AV165" s="13" t="s">
        <v>82</v>
      </c>
      <c r="AW165" s="13" t="s">
        <v>29</v>
      </c>
      <c r="AX165" s="13" t="s">
        <v>72</v>
      </c>
      <c r="AY165" s="247" t="s">
        <v>143</v>
      </c>
    </row>
    <row r="166" s="14" customFormat="1">
      <c r="A166" s="14"/>
      <c r="B166" s="248"/>
      <c r="C166" s="249"/>
      <c r="D166" s="239" t="s">
        <v>152</v>
      </c>
      <c r="E166" s="250" t="s">
        <v>1</v>
      </c>
      <c r="F166" s="251" t="s">
        <v>155</v>
      </c>
      <c r="G166" s="249"/>
      <c r="H166" s="252">
        <v>52.5</v>
      </c>
      <c r="I166" s="249"/>
      <c r="J166" s="249"/>
      <c r="K166" s="249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152</v>
      </c>
      <c r="AU166" s="257" t="s">
        <v>82</v>
      </c>
      <c r="AV166" s="14" t="s">
        <v>150</v>
      </c>
      <c r="AW166" s="14" t="s">
        <v>29</v>
      </c>
      <c r="AX166" s="14" t="s">
        <v>80</v>
      </c>
      <c r="AY166" s="257" t="s">
        <v>143</v>
      </c>
    </row>
    <row r="167" s="2" customFormat="1" ht="14.4" customHeight="1">
      <c r="A167" s="33"/>
      <c r="B167" s="34"/>
      <c r="C167" s="258" t="s">
        <v>241</v>
      </c>
      <c r="D167" s="258" t="s">
        <v>258</v>
      </c>
      <c r="E167" s="259" t="s">
        <v>798</v>
      </c>
      <c r="F167" s="260" t="s">
        <v>799</v>
      </c>
      <c r="G167" s="261" t="s">
        <v>381</v>
      </c>
      <c r="H167" s="262">
        <v>47.25</v>
      </c>
      <c r="I167" s="263">
        <v>18.100000000000001</v>
      </c>
      <c r="J167" s="263">
        <f>ROUND(I167*H167,2)</f>
        <v>855.23000000000002</v>
      </c>
      <c r="K167" s="260" t="s">
        <v>149</v>
      </c>
      <c r="L167" s="264"/>
      <c r="M167" s="265" t="s">
        <v>1</v>
      </c>
      <c r="N167" s="266" t="s">
        <v>37</v>
      </c>
      <c r="O167" s="233">
        <v>0</v>
      </c>
      <c r="P167" s="233">
        <f>O167*H167</f>
        <v>0</v>
      </c>
      <c r="Q167" s="233">
        <v>0.00010000000000000001</v>
      </c>
      <c r="R167" s="233">
        <f>Q167*H167</f>
        <v>0.004725</v>
      </c>
      <c r="S167" s="233">
        <v>0</v>
      </c>
      <c r="T167" s="234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35" t="s">
        <v>310</v>
      </c>
      <c r="AT167" s="235" t="s">
        <v>258</v>
      </c>
      <c r="AU167" s="235" t="s">
        <v>82</v>
      </c>
      <c r="AY167" s="18" t="s">
        <v>143</v>
      </c>
      <c r="BE167" s="236">
        <f>IF(N167="základní",J167,0)</f>
        <v>855.23000000000002</v>
      </c>
      <c r="BF167" s="236">
        <f>IF(N167="snížená",J167,0)</f>
        <v>0</v>
      </c>
      <c r="BG167" s="236">
        <f>IF(N167="zákl. přenesená",J167,0)</f>
        <v>0</v>
      </c>
      <c r="BH167" s="236">
        <f>IF(N167="sníž. přenesená",J167,0)</f>
        <v>0</v>
      </c>
      <c r="BI167" s="236">
        <f>IF(N167="nulová",J167,0)</f>
        <v>0</v>
      </c>
      <c r="BJ167" s="18" t="s">
        <v>80</v>
      </c>
      <c r="BK167" s="236">
        <f>ROUND(I167*H167,2)</f>
        <v>855.23000000000002</v>
      </c>
      <c r="BL167" s="18" t="s">
        <v>215</v>
      </c>
      <c r="BM167" s="235" t="s">
        <v>292</v>
      </c>
    </row>
    <row r="168" s="13" customFormat="1">
      <c r="A168" s="13"/>
      <c r="B168" s="237"/>
      <c r="C168" s="238"/>
      <c r="D168" s="239" t="s">
        <v>152</v>
      </c>
      <c r="E168" s="240" t="s">
        <v>1</v>
      </c>
      <c r="F168" s="241" t="s">
        <v>800</v>
      </c>
      <c r="G168" s="238"/>
      <c r="H168" s="242">
        <v>47.25</v>
      </c>
      <c r="I168" s="238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152</v>
      </c>
      <c r="AU168" s="247" t="s">
        <v>82</v>
      </c>
      <c r="AV168" s="13" t="s">
        <v>82</v>
      </c>
      <c r="AW168" s="13" t="s">
        <v>29</v>
      </c>
      <c r="AX168" s="13" t="s">
        <v>72</v>
      </c>
      <c r="AY168" s="247" t="s">
        <v>143</v>
      </c>
    </row>
    <row r="169" s="14" customFormat="1">
      <c r="A169" s="14"/>
      <c r="B169" s="248"/>
      <c r="C169" s="249"/>
      <c r="D169" s="239" t="s">
        <v>152</v>
      </c>
      <c r="E169" s="250" t="s">
        <v>1</v>
      </c>
      <c r="F169" s="251" t="s">
        <v>155</v>
      </c>
      <c r="G169" s="249"/>
      <c r="H169" s="252">
        <v>47.25</v>
      </c>
      <c r="I169" s="249"/>
      <c r="J169" s="249"/>
      <c r="K169" s="249"/>
      <c r="L169" s="253"/>
      <c r="M169" s="254"/>
      <c r="N169" s="255"/>
      <c r="O169" s="255"/>
      <c r="P169" s="255"/>
      <c r="Q169" s="255"/>
      <c r="R169" s="255"/>
      <c r="S169" s="255"/>
      <c r="T169" s="25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7" t="s">
        <v>152</v>
      </c>
      <c r="AU169" s="257" t="s">
        <v>82</v>
      </c>
      <c r="AV169" s="14" t="s">
        <v>150</v>
      </c>
      <c r="AW169" s="14" t="s">
        <v>29</v>
      </c>
      <c r="AX169" s="14" t="s">
        <v>80</v>
      </c>
      <c r="AY169" s="257" t="s">
        <v>143</v>
      </c>
    </row>
    <row r="170" s="2" customFormat="1" ht="14.4" customHeight="1">
      <c r="A170" s="33"/>
      <c r="B170" s="34"/>
      <c r="C170" s="225" t="s">
        <v>7</v>
      </c>
      <c r="D170" s="225" t="s">
        <v>145</v>
      </c>
      <c r="E170" s="226" t="s">
        <v>801</v>
      </c>
      <c r="F170" s="227" t="s">
        <v>802</v>
      </c>
      <c r="G170" s="228" t="s">
        <v>185</v>
      </c>
      <c r="H170" s="229">
        <v>9</v>
      </c>
      <c r="I170" s="230">
        <v>67.799999999999997</v>
      </c>
      <c r="J170" s="230">
        <f>ROUND(I170*H170,2)</f>
        <v>610.20000000000005</v>
      </c>
      <c r="K170" s="227" t="s">
        <v>149</v>
      </c>
      <c r="L170" s="39"/>
      <c r="M170" s="231" t="s">
        <v>1</v>
      </c>
      <c r="N170" s="232" t="s">
        <v>37</v>
      </c>
      <c r="O170" s="233">
        <v>0.17899999999999999</v>
      </c>
      <c r="P170" s="233">
        <f>O170*H170</f>
        <v>1.611</v>
      </c>
      <c r="Q170" s="233">
        <v>0</v>
      </c>
      <c r="R170" s="233">
        <f>Q170*H170</f>
        <v>0</v>
      </c>
      <c r="S170" s="233">
        <v>0</v>
      </c>
      <c r="T170" s="234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35" t="s">
        <v>215</v>
      </c>
      <c r="AT170" s="235" t="s">
        <v>145</v>
      </c>
      <c r="AU170" s="235" t="s">
        <v>82</v>
      </c>
      <c r="AY170" s="18" t="s">
        <v>143</v>
      </c>
      <c r="BE170" s="236">
        <f>IF(N170="základní",J170,0)</f>
        <v>610.20000000000005</v>
      </c>
      <c r="BF170" s="236">
        <f>IF(N170="snížená",J170,0)</f>
        <v>0</v>
      </c>
      <c r="BG170" s="236">
        <f>IF(N170="zákl. přenesená",J170,0)</f>
        <v>0</v>
      </c>
      <c r="BH170" s="236">
        <f>IF(N170="sníž. přenesená",J170,0)</f>
        <v>0</v>
      </c>
      <c r="BI170" s="236">
        <f>IF(N170="nulová",J170,0)</f>
        <v>0</v>
      </c>
      <c r="BJ170" s="18" t="s">
        <v>80</v>
      </c>
      <c r="BK170" s="236">
        <f>ROUND(I170*H170,2)</f>
        <v>610.20000000000005</v>
      </c>
      <c r="BL170" s="18" t="s">
        <v>215</v>
      </c>
      <c r="BM170" s="235" t="s">
        <v>373</v>
      </c>
    </row>
    <row r="171" s="2" customFormat="1" ht="14.4" customHeight="1">
      <c r="A171" s="33"/>
      <c r="B171" s="34"/>
      <c r="C171" s="258" t="s">
        <v>252</v>
      </c>
      <c r="D171" s="258" t="s">
        <v>258</v>
      </c>
      <c r="E171" s="259" t="s">
        <v>803</v>
      </c>
      <c r="F171" s="260" t="s">
        <v>804</v>
      </c>
      <c r="G171" s="261" t="s">
        <v>805</v>
      </c>
      <c r="H171" s="262">
        <v>4</v>
      </c>
      <c r="I171" s="263">
        <v>30</v>
      </c>
      <c r="J171" s="263">
        <f>ROUND(I171*H171,2)</f>
        <v>120</v>
      </c>
      <c r="K171" s="260" t="s">
        <v>1</v>
      </c>
      <c r="L171" s="264"/>
      <c r="M171" s="265" t="s">
        <v>1</v>
      </c>
      <c r="N171" s="266" t="s">
        <v>37</v>
      </c>
      <c r="O171" s="233">
        <v>0</v>
      </c>
      <c r="P171" s="233">
        <f>O171*H171</f>
        <v>0</v>
      </c>
      <c r="Q171" s="233">
        <v>0</v>
      </c>
      <c r="R171" s="233">
        <f>Q171*H171</f>
        <v>0</v>
      </c>
      <c r="S171" s="233">
        <v>0</v>
      </c>
      <c r="T171" s="23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35" t="s">
        <v>310</v>
      </c>
      <c r="AT171" s="235" t="s">
        <v>258</v>
      </c>
      <c r="AU171" s="235" t="s">
        <v>82</v>
      </c>
      <c r="AY171" s="18" t="s">
        <v>143</v>
      </c>
      <c r="BE171" s="236">
        <f>IF(N171="základní",J171,0)</f>
        <v>120</v>
      </c>
      <c r="BF171" s="236">
        <f>IF(N171="snížená",J171,0)</f>
        <v>0</v>
      </c>
      <c r="BG171" s="236">
        <f>IF(N171="zákl. přenesená",J171,0)</f>
        <v>0</v>
      </c>
      <c r="BH171" s="236">
        <f>IF(N171="sníž. přenesená",J171,0)</f>
        <v>0</v>
      </c>
      <c r="BI171" s="236">
        <f>IF(N171="nulová",J171,0)</f>
        <v>0</v>
      </c>
      <c r="BJ171" s="18" t="s">
        <v>80</v>
      </c>
      <c r="BK171" s="236">
        <f>ROUND(I171*H171,2)</f>
        <v>120</v>
      </c>
      <c r="BL171" s="18" t="s">
        <v>215</v>
      </c>
      <c r="BM171" s="235" t="s">
        <v>383</v>
      </c>
    </row>
    <row r="172" s="2" customFormat="1" ht="14.4" customHeight="1">
      <c r="A172" s="33"/>
      <c r="B172" s="34"/>
      <c r="C172" s="258" t="s">
        <v>257</v>
      </c>
      <c r="D172" s="258" t="s">
        <v>258</v>
      </c>
      <c r="E172" s="259" t="s">
        <v>806</v>
      </c>
      <c r="F172" s="260" t="s">
        <v>807</v>
      </c>
      <c r="G172" s="261" t="s">
        <v>805</v>
      </c>
      <c r="H172" s="262">
        <v>5</v>
      </c>
      <c r="I172" s="263">
        <v>35</v>
      </c>
      <c r="J172" s="263">
        <f>ROUND(I172*H172,2)</f>
        <v>175</v>
      </c>
      <c r="K172" s="260" t="s">
        <v>1</v>
      </c>
      <c r="L172" s="264"/>
      <c r="M172" s="265" t="s">
        <v>1</v>
      </c>
      <c r="N172" s="266" t="s">
        <v>37</v>
      </c>
      <c r="O172" s="233">
        <v>0</v>
      </c>
      <c r="P172" s="233">
        <f>O172*H172</f>
        <v>0</v>
      </c>
      <c r="Q172" s="233">
        <v>0</v>
      </c>
      <c r="R172" s="233">
        <f>Q172*H172</f>
        <v>0</v>
      </c>
      <c r="S172" s="233">
        <v>0</v>
      </c>
      <c r="T172" s="234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35" t="s">
        <v>310</v>
      </c>
      <c r="AT172" s="235" t="s">
        <v>258</v>
      </c>
      <c r="AU172" s="235" t="s">
        <v>82</v>
      </c>
      <c r="AY172" s="18" t="s">
        <v>143</v>
      </c>
      <c r="BE172" s="236">
        <f>IF(N172="základní",J172,0)</f>
        <v>175</v>
      </c>
      <c r="BF172" s="236">
        <f>IF(N172="snížená",J172,0)</f>
        <v>0</v>
      </c>
      <c r="BG172" s="236">
        <f>IF(N172="zákl. přenesená",J172,0)</f>
        <v>0</v>
      </c>
      <c r="BH172" s="236">
        <f>IF(N172="sníž. přenesená",J172,0)</f>
        <v>0</v>
      </c>
      <c r="BI172" s="236">
        <f>IF(N172="nulová",J172,0)</f>
        <v>0</v>
      </c>
      <c r="BJ172" s="18" t="s">
        <v>80</v>
      </c>
      <c r="BK172" s="236">
        <f>ROUND(I172*H172,2)</f>
        <v>175</v>
      </c>
      <c r="BL172" s="18" t="s">
        <v>215</v>
      </c>
      <c r="BM172" s="235" t="s">
        <v>392</v>
      </c>
    </row>
    <row r="173" s="2" customFormat="1" ht="24.15" customHeight="1">
      <c r="A173" s="33"/>
      <c r="B173" s="34"/>
      <c r="C173" s="225" t="s">
        <v>264</v>
      </c>
      <c r="D173" s="225" t="s">
        <v>145</v>
      </c>
      <c r="E173" s="226" t="s">
        <v>808</v>
      </c>
      <c r="F173" s="227" t="s">
        <v>809</v>
      </c>
      <c r="G173" s="228" t="s">
        <v>810</v>
      </c>
      <c r="H173" s="229">
        <v>73</v>
      </c>
      <c r="I173" s="230">
        <v>40</v>
      </c>
      <c r="J173" s="230">
        <f>ROUND(I173*H173,2)</f>
        <v>2920</v>
      </c>
      <c r="K173" s="227" t="s">
        <v>1</v>
      </c>
      <c r="L173" s="39"/>
      <c r="M173" s="231" t="s">
        <v>1</v>
      </c>
      <c r="N173" s="232" t="s">
        <v>37</v>
      </c>
      <c r="O173" s="233">
        <v>0</v>
      </c>
      <c r="P173" s="233">
        <f>O173*H173</f>
        <v>0</v>
      </c>
      <c r="Q173" s="233">
        <v>0</v>
      </c>
      <c r="R173" s="233">
        <f>Q173*H173</f>
        <v>0</v>
      </c>
      <c r="S173" s="233">
        <v>0</v>
      </c>
      <c r="T173" s="234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35" t="s">
        <v>215</v>
      </c>
      <c r="AT173" s="235" t="s">
        <v>145</v>
      </c>
      <c r="AU173" s="235" t="s">
        <v>82</v>
      </c>
      <c r="AY173" s="18" t="s">
        <v>143</v>
      </c>
      <c r="BE173" s="236">
        <f>IF(N173="základní",J173,0)</f>
        <v>2920</v>
      </c>
      <c r="BF173" s="236">
        <f>IF(N173="snížená",J173,0)</f>
        <v>0</v>
      </c>
      <c r="BG173" s="236">
        <f>IF(N173="zákl. přenesená",J173,0)</f>
        <v>0</v>
      </c>
      <c r="BH173" s="236">
        <f>IF(N173="sníž. přenesená",J173,0)</f>
        <v>0</v>
      </c>
      <c r="BI173" s="236">
        <f>IF(N173="nulová",J173,0)</f>
        <v>0</v>
      </c>
      <c r="BJ173" s="18" t="s">
        <v>80</v>
      </c>
      <c r="BK173" s="236">
        <f>ROUND(I173*H173,2)</f>
        <v>2920</v>
      </c>
      <c r="BL173" s="18" t="s">
        <v>215</v>
      </c>
      <c r="BM173" s="235" t="s">
        <v>402</v>
      </c>
    </row>
    <row r="174" s="2" customFormat="1" ht="14.4" customHeight="1">
      <c r="A174" s="33"/>
      <c r="B174" s="34"/>
      <c r="C174" s="258" t="s">
        <v>269</v>
      </c>
      <c r="D174" s="258" t="s">
        <v>258</v>
      </c>
      <c r="E174" s="259" t="s">
        <v>811</v>
      </c>
      <c r="F174" s="260" t="s">
        <v>812</v>
      </c>
      <c r="G174" s="261" t="s">
        <v>810</v>
      </c>
      <c r="H174" s="262">
        <v>73</v>
      </c>
      <c r="I174" s="263">
        <v>46</v>
      </c>
      <c r="J174" s="263">
        <f>ROUND(I174*H174,2)</f>
        <v>3358</v>
      </c>
      <c r="K174" s="260" t="s">
        <v>1</v>
      </c>
      <c r="L174" s="264"/>
      <c r="M174" s="265" t="s">
        <v>1</v>
      </c>
      <c r="N174" s="266" t="s">
        <v>37</v>
      </c>
      <c r="O174" s="233">
        <v>0</v>
      </c>
      <c r="P174" s="233">
        <f>O174*H174</f>
        <v>0</v>
      </c>
      <c r="Q174" s="233">
        <v>0</v>
      </c>
      <c r="R174" s="233">
        <f>Q174*H174</f>
        <v>0</v>
      </c>
      <c r="S174" s="233">
        <v>0</v>
      </c>
      <c r="T174" s="234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35" t="s">
        <v>310</v>
      </c>
      <c r="AT174" s="235" t="s">
        <v>258</v>
      </c>
      <c r="AU174" s="235" t="s">
        <v>82</v>
      </c>
      <c r="AY174" s="18" t="s">
        <v>143</v>
      </c>
      <c r="BE174" s="236">
        <f>IF(N174="základní",J174,0)</f>
        <v>3358</v>
      </c>
      <c r="BF174" s="236">
        <f>IF(N174="snížená",J174,0)</f>
        <v>0</v>
      </c>
      <c r="BG174" s="236">
        <f>IF(N174="zákl. přenesená",J174,0)</f>
        <v>0</v>
      </c>
      <c r="BH174" s="236">
        <f>IF(N174="sníž. přenesená",J174,0)</f>
        <v>0</v>
      </c>
      <c r="BI174" s="236">
        <f>IF(N174="nulová",J174,0)</f>
        <v>0</v>
      </c>
      <c r="BJ174" s="18" t="s">
        <v>80</v>
      </c>
      <c r="BK174" s="236">
        <f>ROUND(I174*H174,2)</f>
        <v>3358</v>
      </c>
      <c r="BL174" s="18" t="s">
        <v>215</v>
      </c>
      <c r="BM174" s="235" t="s">
        <v>430</v>
      </c>
    </row>
    <row r="175" s="2" customFormat="1" ht="24.15" customHeight="1">
      <c r="A175" s="33"/>
      <c r="B175" s="34"/>
      <c r="C175" s="225" t="s">
        <v>273</v>
      </c>
      <c r="D175" s="225" t="s">
        <v>145</v>
      </c>
      <c r="E175" s="226" t="s">
        <v>813</v>
      </c>
      <c r="F175" s="227" t="s">
        <v>814</v>
      </c>
      <c r="G175" s="228" t="s">
        <v>810</v>
      </c>
      <c r="H175" s="229">
        <v>48</v>
      </c>
      <c r="I175" s="230">
        <v>60</v>
      </c>
      <c r="J175" s="230">
        <f>ROUND(I175*H175,2)</f>
        <v>2880</v>
      </c>
      <c r="K175" s="227" t="s">
        <v>1</v>
      </c>
      <c r="L175" s="39"/>
      <c r="M175" s="231" t="s">
        <v>1</v>
      </c>
      <c r="N175" s="232" t="s">
        <v>37</v>
      </c>
      <c r="O175" s="233">
        <v>0</v>
      </c>
      <c r="P175" s="233">
        <f>O175*H175</f>
        <v>0</v>
      </c>
      <c r="Q175" s="233">
        <v>0</v>
      </c>
      <c r="R175" s="233">
        <f>Q175*H175</f>
        <v>0</v>
      </c>
      <c r="S175" s="233">
        <v>0</v>
      </c>
      <c r="T175" s="234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35" t="s">
        <v>215</v>
      </c>
      <c r="AT175" s="235" t="s">
        <v>145</v>
      </c>
      <c r="AU175" s="235" t="s">
        <v>82</v>
      </c>
      <c r="AY175" s="18" t="s">
        <v>143</v>
      </c>
      <c r="BE175" s="236">
        <f>IF(N175="základní",J175,0)</f>
        <v>2880</v>
      </c>
      <c r="BF175" s="236">
        <f>IF(N175="snížená",J175,0)</f>
        <v>0</v>
      </c>
      <c r="BG175" s="236">
        <f>IF(N175="zákl. přenesená",J175,0)</f>
        <v>0</v>
      </c>
      <c r="BH175" s="236">
        <f>IF(N175="sníž. přenesená",J175,0)</f>
        <v>0</v>
      </c>
      <c r="BI175" s="236">
        <f>IF(N175="nulová",J175,0)</f>
        <v>0</v>
      </c>
      <c r="BJ175" s="18" t="s">
        <v>80</v>
      </c>
      <c r="BK175" s="236">
        <f>ROUND(I175*H175,2)</f>
        <v>2880</v>
      </c>
      <c r="BL175" s="18" t="s">
        <v>215</v>
      </c>
      <c r="BM175" s="235" t="s">
        <v>438</v>
      </c>
    </row>
    <row r="176" s="2" customFormat="1" ht="14.4" customHeight="1">
      <c r="A176" s="33"/>
      <c r="B176" s="34"/>
      <c r="C176" s="258" t="s">
        <v>278</v>
      </c>
      <c r="D176" s="258" t="s">
        <v>258</v>
      </c>
      <c r="E176" s="259" t="s">
        <v>815</v>
      </c>
      <c r="F176" s="260" t="s">
        <v>816</v>
      </c>
      <c r="G176" s="261" t="s">
        <v>810</v>
      </c>
      <c r="H176" s="262">
        <v>48</v>
      </c>
      <c r="I176" s="263">
        <v>75</v>
      </c>
      <c r="J176" s="263">
        <f>ROUND(I176*H176,2)</f>
        <v>3600</v>
      </c>
      <c r="K176" s="260" t="s">
        <v>1</v>
      </c>
      <c r="L176" s="264"/>
      <c r="M176" s="265" t="s">
        <v>1</v>
      </c>
      <c r="N176" s="266" t="s">
        <v>37</v>
      </c>
      <c r="O176" s="233">
        <v>0</v>
      </c>
      <c r="P176" s="233">
        <f>O176*H176</f>
        <v>0</v>
      </c>
      <c r="Q176" s="233">
        <v>0</v>
      </c>
      <c r="R176" s="233">
        <f>Q176*H176</f>
        <v>0</v>
      </c>
      <c r="S176" s="233">
        <v>0</v>
      </c>
      <c r="T176" s="234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35" t="s">
        <v>310</v>
      </c>
      <c r="AT176" s="235" t="s">
        <v>258</v>
      </c>
      <c r="AU176" s="235" t="s">
        <v>82</v>
      </c>
      <c r="AY176" s="18" t="s">
        <v>143</v>
      </c>
      <c r="BE176" s="236">
        <f>IF(N176="základní",J176,0)</f>
        <v>3600</v>
      </c>
      <c r="BF176" s="236">
        <f>IF(N176="snížená",J176,0)</f>
        <v>0</v>
      </c>
      <c r="BG176" s="236">
        <f>IF(N176="zákl. přenesená",J176,0)</f>
        <v>0</v>
      </c>
      <c r="BH176" s="236">
        <f>IF(N176="sníž. přenesená",J176,0)</f>
        <v>0</v>
      </c>
      <c r="BI176" s="236">
        <f>IF(N176="nulová",J176,0)</f>
        <v>0</v>
      </c>
      <c r="BJ176" s="18" t="s">
        <v>80</v>
      </c>
      <c r="BK176" s="236">
        <f>ROUND(I176*H176,2)</f>
        <v>3600</v>
      </c>
      <c r="BL176" s="18" t="s">
        <v>215</v>
      </c>
      <c r="BM176" s="235" t="s">
        <v>447</v>
      </c>
    </row>
    <row r="177" s="2" customFormat="1" ht="14.4" customHeight="1">
      <c r="A177" s="33"/>
      <c r="B177" s="34"/>
      <c r="C177" s="225" t="s">
        <v>282</v>
      </c>
      <c r="D177" s="225" t="s">
        <v>145</v>
      </c>
      <c r="E177" s="226" t="s">
        <v>817</v>
      </c>
      <c r="F177" s="227" t="s">
        <v>818</v>
      </c>
      <c r="G177" s="228" t="s">
        <v>185</v>
      </c>
      <c r="H177" s="229">
        <v>106</v>
      </c>
      <c r="I177" s="230">
        <v>75.700000000000003</v>
      </c>
      <c r="J177" s="230">
        <f>ROUND(I177*H177,2)</f>
        <v>8024.1999999999998</v>
      </c>
      <c r="K177" s="227" t="s">
        <v>149</v>
      </c>
      <c r="L177" s="39"/>
      <c r="M177" s="231" t="s">
        <v>1</v>
      </c>
      <c r="N177" s="232" t="s">
        <v>37</v>
      </c>
      <c r="O177" s="233">
        <v>0.20000000000000001</v>
      </c>
      <c r="P177" s="233">
        <f>O177*H177</f>
        <v>21.200000000000003</v>
      </c>
      <c r="Q177" s="233">
        <v>0</v>
      </c>
      <c r="R177" s="233">
        <f>Q177*H177</f>
        <v>0</v>
      </c>
      <c r="S177" s="233">
        <v>0</v>
      </c>
      <c r="T177" s="23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35" t="s">
        <v>215</v>
      </c>
      <c r="AT177" s="235" t="s">
        <v>145</v>
      </c>
      <c r="AU177" s="235" t="s">
        <v>82</v>
      </c>
      <c r="AY177" s="18" t="s">
        <v>143</v>
      </c>
      <c r="BE177" s="236">
        <f>IF(N177="základní",J177,0)</f>
        <v>8024.1999999999998</v>
      </c>
      <c r="BF177" s="236">
        <f>IF(N177="snížená",J177,0)</f>
        <v>0</v>
      </c>
      <c r="BG177" s="236">
        <f>IF(N177="zákl. přenesená",J177,0)</f>
        <v>0</v>
      </c>
      <c r="BH177" s="236">
        <f>IF(N177="sníž. přenesená",J177,0)</f>
        <v>0</v>
      </c>
      <c r="BI177" s="236">
        <f>IF(N177="nulová",J177,0)</f>
        <v>0</v>
      </c>
      <c r="BJ177" s="18" t="s">
        <v>80</v>
      </c>
      <c r="BK177" s="236">
        <f>ROUND(I177*H177,2)</f>
        <v>8024.1999999999998</v>
      </c>
      <c r="BL177" s="18" t="s">
        <v>215</v>
      </c>
      <c r="BM177" s="235" t="s">
        <v>455</v>
      </c>
    </row>
    <row r="178" s="2" customFormat="1" ht="14.4" customHeight="1">
      <c r="A178" s="33"/>
      <c r="B178" s="34"/>
      <c r="C178" s="258" t="s">
        <v>286</v>
      </c>
      <c r="D178" s="258" t="s">
        <v>258</v>
      </c>
      <c r="E178" s="259" t="s">
        <v>819</v>
      </c>
      <c r="F178" s="260" t="s">
        <v>820</v>
      </c>
      <c r="G178" s="261" t="s">
        <v>805</v>
      </c>
      <c r="H178" s="262">
        <v>23</v>
      </c>
      <c r="I178" s="263">
        <v>35</v>
      </c>
      <c r="J178" s="263">
        <f>ROUND(I178*H178,2)</f>
        <v>805</v>
      </c>
      <c r="K178" s="260" t="s">
        <v>1</v>
      </c>
      <c r="L178" s="264"/>
      <c r="M178" s="265" t="s">
        <v>1</v>
      </c>
      <c r="N178" s="266" t="s">
        <v>37</v>
      </c>
      <c r="O178" s="233">
        <v>0</v>
      </c>
      <c r="P178" s="233">
        <f>O178*H178</f>
        <v>0</v>
      </c>
      <c r="Q178" s="233">
        <v>0</v>
      </c>
      <c r="R178" s="233">
        <f>Q178*H178</f>
        <v>0</v>
      </c>
      <c r="S178" s="233">
        <v>0</v>
      </c>
      <c r="T178" s="234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35" t="s">
        <v>310</v>
      </c>
      <c r="AT178" s="235" t="s">
        <v>258</v>
      </c>
      <c r="AU178" s="235" t="s">
        <v>82</v>
      </c>
      <c r="AY178" s="18" t="s">
        <v>143</v>
      </c>
      <c r="BE178" s="236">
        <f>IF(N178="základní",J178,0)</f>
        <v>805</v>
      </c>
      <c r="BF178" s="236">
        <f>IF(N178="snížená",J178,0)</f>
        <v>0</v>
      </c>
      <c r="BG178" s="236">
        <f>IF(N178="zákl. přenesená",J178,0)</f>
        <v>0</v>
      </c>
      <c r="BH178" s="236">
        <f>IF(N178="sníž. přenesená",J178,0)</f>
        <v>0</v>
      </c>
      <c r="BI178" s="236">
        <f>IF(N178="nulová",J178,0)</f>
        <v>0</v>
      </c>
      <c r="BJ178" s="18" t="s">
        <v>80</v>
      </c>
      <c r="BK178" s="236">
        <f>ROUND(I178*H178,2)</f>
        <v>805</v>
      </c>
      <c r="BL178" s="18" t="s">
        <v>215</v>
      </c>
      <c r="BM178" s="235" t="s">
        <v>464</v>
      </c>
    </row>
    <row r="179" s="2" customFormat="1" ht="14.4" customHeight="1">
      <c r="A179" s="33"/>
      <c r="B179" s="34"/>
      <c r="C179" s="258" t="s">
        <v>295</v>
      </c>
      <c r="D179" s="258" t="s">
        <v>258</v>
      </c>
      <c r="E179" s="259" t="s">
        <v>821</v>
      </c>
      <c r="F179" s="260" t="s">
        <v>822</v>
      </c>
      <c r="G179" s="261" t="s">
        <v>805</v>
      </c>
      <c r="H179" s="262">
        <v>49</v>
      </c>
      <c r="I179" s="263">
        <v>55</v>
      </c>
      <c r="J179" s="263">
        <f>ROUND(I179*H179,2)</f>
        <v>2695</v>
      </c>
      <c r="K179" s="260" t="s">
        <v>1</v>
      </c>
      <c r="L179" s="264"/>
      <c r="M179" s="265" t="s">
        <v>1</v>
      </c>
      <c r="N179" s="266" t="s">
        <v>37</v>
      </c>
      <c r="O179" s="233">
        <v>0</v>
      </c>
      <c r="P179" s="233">
        <f>O179*H179</f>
        <v>0</v>
      </c>
      <c r="Q179" s="233">
        <v>0</v>
      </c>
      <c r="R179" s="233">
        <f>Q179*H179</f>
        <v>0</v>
      </c>
      <c r="S179" s="233">
        <v>0</v>
      </c>
      <c r="T179" s="23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35" t="s">
        <v>310</v>
      </c>
      <c r="AT179" s="235" t="s">
        <v>258</v>
      </c>
      <c r="AU179" s="235" t="s">
        <v>82</v>
      </c>
      <c r="AY179" s="18" t="s">
        <v>143</v>
      </c>
      <c r="BE179" s="236">
        <f>IF(N179="základní",J179,0)</f>
        <v>2695</v>
      </c>
      <c r="BF179" s="236">
        <f>IF(N179="snížená",J179,0)</f>
        <v>0</v>
      </c>
      <c r="BG179" s="236">
        <f>IF(N179="zákl. přenesená",J179,0)</f>
        <v>0</v>
      </c>
      <c r="BH179" s="236">
        <f>IF(N179="sníž. přenesená",J179,0)</f>
        <v>0</v>
      </c>
      <c r="BI179" s="236">
        <f>IF(N179="nulová",J179,0)</f>
        <v>0</v>
      </c>
      <c r="BJ179" s="18" t="s">
        <v>80</v>
      </c>
      <c r="BK179" s="236">
        <f>ROUND(I179*H179,2)</f>
        <v>2695</v>
      </c>
      <c r="BL179" s="18" t="s">
        <v>215</v>
      </c>
      <c r="BM179" s="235" t="s">
        <v>316</v>
      </c>
    </row>
    <row r="180" s="2" customFormat="1" ht="14.4" customHeight="1">
      <c r="A180" s="33"/>
      <c r="B180" s="34"/>
      <c r="C180" s="258" t="s">
        <v>300</v>
      </c>
      <c r="D180" s="258" t="s">
        <v>258</v>
      </c>
      <c r="E180" s="259" t="s">
        <v>823</v>
      </c>
      <c r="F180" s="260" t="s">
        <v>824</v>
      </c>
      <c r="G180" s="261" t="s">
        <v>805</v>
      </c>
      <c r="H180" s="262">
        <v>61</v>
      </c>
      <c r="I180" s="263">
        <v>10</v>
      </c>
      <c r="J180" s="263">
        <f>ROUND(I180*H180,2)</f>
        <v>610</v>
      </c>
      <c r="K180" s="260" t="s">
        <v>1</v>
      </c>
      <c r="L180" s="264"/>
      <c r="M180" s="265" t="s">
        <v>1</v>
      </c>
      <c r="N180" s="266" t="s">
        <v>37</v>
      </c>
      <c r="O180" s="233">
        <v>0</v>
      </c>
      <c r="P180" s="233">
        <f>O180*H180</f>
        <v>0</v>
      </c>
      <c r="Q180" s="233">
        <v>0</v>
      </c>
      <c r="R180" s="233">
        <f>Q180*H180</f>
        <v>0</v>
      </c>
      <c r="S180" s="233">
        <v>0</v>
      </c>
      <c r="T180" s="234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35" t="s">
        <v>310</v>
      </c>
      <c r="AT180" s="235" t="s">
        <v>258</v>
      </c>
      <c r="AU180" s="235" t="s">
        <v>82</v>
      </c>
      <c r="AY180" s="18" t="s">
        <v>143</v>
      </c>
      <c r="BE180" s="236">
        <f>IF(N180="základní",J180,0)</f>
        <v>610</v>
      </c>
      <c r="BF180" s="236">
        <f>IF(N180="snížená",J180,0)</f>
        <v>0</v>
      </c>
      <c r="BG180" s="236">
        <f>IF(N180="zákl. přenesená",J180,0)</f>
        <v>0</v>
      </c>
      <c r="BH180" s="236">
        <f>IF(N180="sníž. přenesená",J180,0)</f>
        <v>0</v>
      </c>
      <c r="BI180" s="236">
        <f>IF(N180="nulová",J180,0)</f>
        <v>0</v>
      </c>
      <c r="BJ180" s="18" t="s">
        <v>80</v>
      </c>
      <c r="BK180" s="236">
        <f>ROUND(I180*H180,2)</f>
        <v>610</v>
      </c>
      <c r="BL180" s="18" t="s">
        <v>215</v>
      </c>
      <c r="BM180" s="235" t="s">
        <v>480</v>
      </c>
    </row>
    <row r="181" s="2" customFormat="1" ht="14.4" customHeight="1">
      <c r="A181" s="33"/>
      <c r="B181" s="34"/>
      <c r="C181" s="258" t="s">
        <v>310</v>
      </c>
      <c r="D181" s="258" t="s">
        <v>258</v>
      </c>
      <c r="E181" s="259" t="s">
        <v>825</v>
      </c>
      <c r="F181" s="260" t="s">
        <v>826</v>
      </c>
      <c r="G181" s="261" t="s">
        <v>805</v>
      </c>
      <c r="H181" s="262">
        <v>34</v>
      </c>
      <c r="I181" s="263">
        <v>6</v>
      </c>
      <c r="J181" s="263">
        <f>ROUND(I181*H181,2)</f>
        <v>204</v>
      </c>
      <c r="K181" s="260" t="s">
        <v>1</v>
      </c>
      <c r="L181" s="264"/>
      <c r="M181" s="265" t="s">
        <v>1</v>
      </c>
      <c r="N181" s="266" t="s">
        <v>37</v>
      </c>
      <c r="O181" s="233">
        <v>0</v>
      </c>
      <c r="P181" s="233">
        <f>O181*H181</f>
        <v>0</v>
      </c>
      <c r="Q181" s="233">
        <v>0</v>
      </c>
      <c r="R181" s="233">
        <f>Q181*H181</f>
        <v>0</v>
      </c>
      <c r="S181" s="233">
        <v>0</v>
      </c>
      <c r="T181" s="234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35" t="s">
        <v>310</v>
      </c>
      <c r="AT181" s="235" t="s">
        <v>258</v>
      </c>
      <c r="AU181" s="235" t="s">
        <v>82</v>
      </c>
      <c r="AY181" s="18" t="s">
        <v>143</v>
      </c>
      <c r="BE181" s="236">
        <f>IF(N181="základní",J181,0)</f>
        <v>204</v>
      </c>
      <c r="BF181" s="236">
        <f>IF(N181="snížená",J181,0)</f>
        <v>0</v>
      </c>
      <c r="BG181" s="236">
        <f>IF(N181="zákl. přenesená",J181,0)</f>
        <v>0</v>
      </c>
      <c r="BH181" s="236">
        <f>IF(N181="sníž. přenesená",J181,0)</f>
        <v>0</v>
      </c>
      <c r="BI181" s="236">
        <f>IF(N181="nulová",J181,0)</f>
        <v>0</v>
      </c>
      <c r="BJ181" s="18" t="s">
        <v>80</v>
      </c>
      <c r="BK181" s="236">
        <f>ROUND(I181*H181,2)</f>
        <v>204</v>
      </c>
      <c r="BL181" s="18" t="s">
        <v>215</v>
      </c>
      <c r="BM181" s="235" t="s">
        <v>490</v>
      </c>
    </row>
    <row r="182" s="2" customFormat="1" ht="24.15" customHeight="1">
      <c r="A182" s="33"/>
      <c r="B182" s="34"/>
      <c r="C182" s="225" t="s">
        <v>317</v>
      </c>
      <c r="D182" s="225" t="s">
        <v>145</v>
      </c>
      <c r="E182" s="226" t="s">
        <v>827</v>
      </c>
      <c r="F182" s="227" t="s">
        <v>828</v>
      </c>
      <c r="G182" s="228" t="s">
        <v>381</v>
      </c>
      <c r="H182" s="229">
        <v>26</v>
      </c>
      <c r="I182" s="230">
        <v>40.5</v>
      </c>
      <c r="J182" s="230">
        <f>ROUND(I182*H182,2)</f>
        <v>1053</v>
      </c>
      <c r="K182" s="227" t="s">
        <v>149</v>
      </c>
      <c r="L182" s="39"/>
      <c r="M182" s="231" t="s">
        <v>1</v>
      </c>
      <c r="N182" s="232" t="s">
        <v>37</v>
      </c>
      <c r="O182" s="233">
        <v>0.089999999999999997</v>
      </c>
      <c r="P182" s="233">
        <f>O182*H182</f>
        <v>2.3399999999999999</v>
      </c>
      <c r="Q182" s="233">
        <v>0</v>
      </c>
      <c r="R182" s="233">
        <f>Q182*H182</f>
        <v>0</v>
      </c>
      <c r="S182" s="233">
        <v>0</v>
      </c>
      <c r="T182" s="234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35" t="s">
        <v>215</v>
      </c>
      <c r="AT182" s="235" t="s">
        <v>145</v>
      </c>
      <c r="AU182" s="235" t="s">
        <v>82</v>
      </c>
      <c r="AY182" s="18" t="s">
        <v>143</v>
      </c>
      <c r="BE182" s="236">
        <f>IF(N182="základní",J182,0)</f>
        <v>1053</v>
      </c>
      <c r="BF182" s="236">
        <f>IF(N182="snížená",J182,0)</f>
        <v>0</v>
      </c>
      <c r="BG182" s="236">
        <f>IF(N182="zákl. přenesená",J182,0)</f>
        <v>0</v>
      </c>
      <c r="BH182" s="236">
        <f>IF(N182="sníž. přenesená",J182,0)</f>
        <v>0</v>
      </c>
      <c r="BI182" s="236">
        <f>IF(N182="nulová",J182,0)</f>
        <v>0</v>
      </c>
      <c r="BJ182" s="18" t="s">
        <v>80</v>
      </c>
      <c r="BK182" s="236">
        <f>ROUND(I182*H182,2)</f>
        <v>1053</v>
      </c>
      <c r="BL182" s="18" t="s">
        <v>215</v>
      </c>
      <c r="BM182" s="235" t="s">
        <v>504</v>
      </c>
    </row>
    <row r="183" s="2" customFormat="1" ht="24.15" customHeight="1">
      <c r="A183" s="33"/>
      <c r="B183" s="34"/>
      <c r="C183" s="258" t="s">
        <v>322</v>
      </c>
      <c r="D183" s="258" t="s">
        <v>258</v>
      </c>
      <c r="E183" s="259" t="s">
        <v>829</v>
      </c>
      <c r="F183" s="260" t="s">
        <v>830</v>
      </c>
      <c r="G183" s="261" t="s">
        <v>381</v>
      </c>
      <c r="H183" s="262">
        <v>28.600000000000001</v>
      </c>
      <c r="I183" s="263">
        <v>5.9400000000000004</v>
      </c>
      <c r="J183" s="263">
        <f>ROUND(I183*H183,2)</f>
        <v>169.88</v>
      </c>
      <c r="K183" s="260" t="s">
        <v>149</v>
      </c>
      <c r="L183" s="264"/>
      <c r="M183" s="265" t="s">
        <v>1</v>
      </c>
      <c r="N183" s="266" t="s">
        <v>37</v>
      </c>
      <c r="O183" s="233">
        <v>0</v>
      </c>
      <c r="P183" s="233">
        <f>O183*H183</f>
        <v>0</v>
      </c>
      <c r="Q183" s="233">
        <v>3.0000000000000001E-05</v>
      </c>
      <c r="R183" s="233">
        <f>Q183*H183</f>
        <v>0.00085800000000000004</v>
      </c>
      <c r="S183" s="233">
        <v>0</v>
      </c>
      <c r="T183" s="234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35" t="s">
        <v>310</v>
      </c>
      <c r="AT183" s="235" t="s">
        <v>258</v>
      </c>
      <c r="AU183" s="235" t="s">
        <v>82</v>
      </c>
      <c r="AY183" s="18" t="s">
        <v>143</v>
      </c>
      <c r="BE183" s="236">
        <f>IF(N183="základní",J183,0)</f>
        <v>169.88</v>
      </c>
      <c r="BF183" s="236">
        <f>IF(N183="snížená",J183,0)</f>
        <v>0</v>
      </c>
      <c r="BG183" s="236">
        <f>IF(N183="zákl. přenesená",J183,0)</f>
        <v>0</v>
      </c>
      <c r="BH183" s="236">
        <f>IF(N183="sníž. přenesená",J183,0)</f>
        <v>0</v>
      </c>
      <c r="BI183" s="236">
        <f>IF(N183="nulová",J183,0)</f>
        <v>0</v>
      </c>
      <c r="BJ183" s="18" t="s">
        <v>80</v>
      </c>
      <c r="BK183" s="236">
        <f>ROUND(I183*H183,2)</f>
        <v>169.88</v>
      </c>
      <c r="BL183" s="18" t="s">
        <v>215</v>
      </c>
      <c r="BM183" s="235" t="s">
        <v>515</v>
      </c>
    </row>
    <row r="184" s="13" customFormat="1">
      <c r="A184" s="13"/>
      <c r="B184" s="237"/>
      <c r="C184" s="238"/>
      <c r="D184" s="239" t="s">
        <v>152</v>
      </c>
      <c r="E184" s="240" t="s">
        <v>1</v>
      </c>
      <c r="F184" s="241" t="s">
        <v>831</v>
      </c>
      <c r="G184" s="238"/>
      <c r="H184" s="242">
        <v>28.600000000000001</v>
      </c>
      <c r="I184" s="238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152</v>
      </c>
      <c r="AU184" s="247" t="s">
        <v>82</v>
      </c>
      <c r="AV184" s="13" t="s">
        <v>82</v>
      </c>
      <c r="AW184" s="13" t="s">
        <v>29</v>
      </c>
      <c r="AX184" s="13" t="s">
        <v>72</v>
      </c>
      <c r="AY184" s="247" t="s">
        <v>143</v>
      </c>
    </row>
    <row r="185" s="14" customFormat="1">
      <c r="A185" s="14"/>
      <c r="B185" s="248"/>
      <c r="C185" s="249"/>
      <c r="D185" s="239" t="s">
        <v>152</v>
      </c>
      <c r="E185" s="250" t="s">
        <v>1</v>
      </c>
      <c r="F185" s="251" t="s">
        <v>155</v>
      </c>
      <c r="G185" s="249"/>
      <c r="H185" s="252">
        <v>28.600000000000001</v>
      </c>
      <c r="I185" s="249"/>
      <c r="J185" s="249"/>
      <c r="K185" s="249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152</v>
      </c>
      <c r="AU185" s="257" t="s">
        <v>82</v>
      </c>
      <c r="AV185" s="14" t="s">
        <v>150</v>
      </c>
      <c r="AW185" s="14" t="s">
        <v>29</v>
      </c>
      <c r="AX185" s="14" t="s">
        <v>80</v>
      </c>
      <c r="AY185" s="257" t="s">
        <v>143</v>
      </c>
    </row>
    <row r="186" s="2" customFormat="1" ht="24.15" customHeight="1">
      <c r="A186" s="33"/>
      <c r="B186" s="34"/>
      <c r="C186" s="225" t="s">
        <v>327</v>
      </c>
      <c r="D186" s="225" t="s">
        <v>145</v>
      </c>
      <c r="E186" s="226" t="s">
        <v>832</v>
      </c>
      <c r="F186" s="227" t="s">
        <v>833</v>
      </c>
      <c r="G186" s="228" t="s">
        <v>381</v>
      </c>
      <c r="H186" s="229">
        <v>76</v>
      </c>
      <c r="I186" s="230">
        <v>43.200000000000003</v>
      </c>
      <c r="J186" s="230">
        <f>ROUND(I186*H186,2)</f>
        <v>3283.1999999999998</v>
      </c>
      <c r="K186" s="227" t="s">
        <v>149</v>
      </c>
      <c r="L186" s="39"/>
      <c r="M186" s="231" t="s">
        <v>1</v>
      </c>
      <c r="N186" s="232" t="s">
        <v>37</v>
      </c>
      <c r="O186" s="233">
        <v>0.096000000000000002</v>
      </c>
      <c r="P186" s="233">
        <f>O186*H186</f>
        <v>7.2960000000000003</v>
      </c>
      <c r="Q186" s="233">
        <v>0</v>
      </c>
      <c r="R186" s="233">
        <f>Q186*H186</f>
        <v>0</v>
      </c>
      <c r="S186" s="233">
        <v>0</v>
      </c>
      <c r="T186" s="234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35" t="s">
        <v>215</v>
      </c>
      <c r="AT186" s="235" t="s">
        <v>145</v>
      </c>
      <c r="AU186" s="235" t="s">
        <v>82</v>
      </c>
      <c r="AY186" s="18" t="s">
        <v>143</v>
      </c>
      <c r="BE186" s="236">
        <f>IF(N186="základní",J186,0)</f>
        <v>3283.1999999999998</v>
      </c>
      <c r="BF186" s="236">
        <f>IF(N186="snížená",J186,0)</f>
        <v>0</v>
      </c>
      <c r="BG186" s="236">
        <f>IF(N186="zákl. přenesená",J186,0)</f>
        <v>0</v>
      </c>
      <c r="BH186" s="236">
        <f>IF(N186="sníž. přenesená",J186,0)</f>
        <v>0</v>
      </c>
      <c r="BI186" s="236">
        <f>IF(N186="nulová",J186,0)</f>
        <v>0</v>
      </c>
      <c r="BJ186" s="18" t="s">
        <v>80</v>
      </c>
      <c r="BK186" s="236">
        <f>ROUND(I186*H186,2)</f>
        <v>3283.1999999999998</v>
      </c>
      <c r="BL186" s="18" t="s">
        <v>215</v>
      </c>
      <c r="BM186" s="235" t="s">
        <v>528</v>
      </c>
    </row>
    <row r="187" s="2" customFormat="1" ht="24.15" customHeight="1">
      <c r="A187" s="33"/>
      <c r="B187" s="34"/>
      <c r="C187" s="258" t="s">
        <v>332</v>
      </c>
      <c r="D187" s="258" t="s">
        <v>258</v>
      </c>
      <c r="E187" s="259" t="s">
        <v>834</v>
      </c>
      <c r="F187" s="260" t="s">
        <v>835</v>
      </c>
      <c r="G187" s="261" t="s">
        <v>381</v>
      </c>
      <c r="H187" s="262">
        <v>83.599999999999994</v>
      </c>
      <c r="I187" s="263">
        <v>52.5</v>
      </c>
      <c r="J187" s="263">
        <f>ROUND(I187*H187,2)</f>
        <v>4389</v>
      </c>
      <c r="K187" s="260" t="s">
        <v>149</v>
      </c>
      <c r="L187" s="264"/>
      <c r="M187" s="265" t="s">
        <v>1</v>
      </c>
      <c r="N187" s="266" t="s">
        <v>37</v>
      </c>
      <c r="O187" s="233">
        <v>0</v>
      </c>
      <c r="P187" s="233">
        <f>O187*H187</f>
        <v>0</v>
      </c>
      <c r="Q187" s="233">
        <v>0.00034000000000000002</v>
      </c>
      <c r="R187" s="233">
        <f>Q187*H187</f>
        <v>0.028424000000000001</v>
      </c>
      <c r="S187" s="233">
        <v>0</v>
      </c>
      <c r="T187" s="234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35" t="s">
        <v>310</v>
      </c>
      <c r="AT187" s="235" t="s">
        <v>258</v>
      </c>
      <c r="AU187" s="235" t="s">
        <v>82</v>
      </c>
      <c r="AY187" s="18" t="s">
        <v>143</v>
      </c>
      <c r="BE187" s="236">
        <f>IF(N187="základní",J187,0)</f>
        <v>4389</v>
      </c>
      <c r="BF187" s="236">
        <f>IF(N187="snížená",J187,0)</f>
        <v>0</v>
      </c>
      <c r="BG187" s="236">
        <f>IF(N187="zákl. přenesená",J187,0)</f>
        <v>0</v>
      </c>
      <c r="BH187" s="236">
        <f>IF(N187="sníž. přenesená",J187,0)</f>
        <v>0</v>
      </c>
      <c r="BI187" s="236">
        <f>IF(N187="nulová",J187,0)</f>
        <v>0</v>
      </c>
      <c r="BJ187" s="18" t="s">
        <v>80</v>
      </c>
      <c r="BK187" s="236">
        <f>ROUND(I187*H187,2)</f>
        <v>4389</v>
      </c>
      <c r="BL187" s="18" t="s">
        <v>215</v>
      </c>
      <c r="BM187" s="235" t="s">
        <v>537</v>
      </c>
    </row>
    <row r="188" s="13" customFormat="1">
      <c r="A188" s="13"/>
      <c r="B188" s="237"/>
      <c r="C188" s="238"/>
      <c r="D188" s="239" t="s">
        <v>152</v>
      </c>
      <c r="E188" s="240" t="s">
        <v>1</v>
      </c>
      <c r="F188" s="241" t="s">
        <v>836</v>
      </c>
      <c r="G188" s="238"/>
      <c r="H188" s="242">
        <v>83.599999999999994</v>
      </c>
      <c r="I188" s="238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152</v>
      </c>
      <c r="AU188" s="247" t="s">
        <v>82</v>
      </c>
      <c r="AV188" s="13" t="s">
        <v>82</v>
      </c>
      <c r="AW188" s="13" t="s">
        <v>29</v>
      </c>
      <c r="AX188" s="13" t="s">
        <v>72</v>
      </c>
      <c r="AY188" s="247" t="s">
        <v>143</v>
      </c>
    </row>
    <row r="189" s="14" customFormat="1">
      <c r="A189" s="14"/>
      <c r="B189" s="248"/>
      <c r="C189" s="249"/>
      <c r="D189" s="239" t="s">
        <v>152</v>
      </c>
      <c r="E189" s="250" t="s">
        <v>1</v>
      </c>
      <c r="F189" s="251" t="s">
        <v>155</v>
      </c>
      <c r="G189" s="249"/>
      <c r="H189" s="252">
        <v>83.599999999999994</v>
      </c>
      <c r="I189" s="249"/>
      <c r="J189" s="249"/>
      <c r="K189" s="249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152</v>
      </c>
      <c r="AU189" s="257" t="s">
        <v>82</v>
      </c>
      <c r="AV189" s="14" t="s">
        <v>150</v>
      </c>
      <c r="AW189" s="14" t="s">
        <v>29</v>
      </c>
      <c r="AX189" s="14" t="s">
        <v>80</v>
      </c>
      <c r="AY189" s="257" t="s">
        <v>143</v>
      </c>
    </row>
    <row r="190" s="2" customFormat="1" ht="24.15" customHeight="1">
      <c r="A190" s="33"/>
      <c r="B190" s="34"/>
      <c r="C190" s="225" t="s">
        <v>336</v>
      </c>
      <c r="D190" s="225" t="s">
        <v>145</v>
      </c>
      <c r="E190" s="226" t="s">
        <v>837</v>
      </c>
      <c r="F190" s="227" t="s">
        <v>838</v>
      </c>
      <c r="G190" s="228" t="s">
        <v>381</v>
      </c>
      <c r="H190" s="229">
        <v>914</v>
      </c>
      <c r="I190" s="230">
        <v>32.799999999999997</v>
      </c>
      <c r="J190" s="230">
        <f>ROUND(I190*H190,2)</f>
        <v>29979.200000000001</v>
      </c>
      <c r="K190" s="227" t="s">
        <v>149</v>
      </c>
      <c r="L190" s="39"/>
      <c r="M190" s="231" t="s">
        <v>1</v>
      </c>
      <c r="N190" s="232" t="s">
        <v>37</v>
      </c>
      <c r="O190" s="233">
        <v>0.082000000000000003</v>
      </c>
      <c r="P190" s="233">
        <f>O190*H190</f>
        <v>74.948000000000008</v>
      </c>
      <c r="Q190" s="233">
        <v>0</v>
      </c>
      <c r="R190" s="233">
        <f>Q190*H190</f>
        <v>0</v>
      </c>
      <c r="S190" s="233">
        <v>0</v>
      </c>
      <c r="T190" s="234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35" t="s">
        <v>215</v>
      </c>
      <c r="AT190" s="235" t="s">
        <v>145</v>
      </c>
      <c r="AU190" s="235" t="s">
        <v>82</v>
      </c>
      <c r="AY190" s="18" t="s">
        <v>143</v>
      </c>
      <c r="BE190" s="236">
        <f>IF(N190="základní",J190,0)</f>
        <v>29979.200000000001</v>
      </c>
      <c r="BF190" s="236">
        <f>IF(N190="snížená",J190,0)</f>
        <v>0</v>
      </c>
      <c r="BG190" s="236">
        <f>IF(N190="zákl. přenesená",J190,0)</f>
        <v>0</v>
      </c>
      <c r="BH190" s="236">
        <f>IF(N190="sníž. přenesená",J190,0)</f>
        <v>0</v>
      </c>
      <c r="BI190" s="236">
        <f>IF(N190="nulová",J190,0)</f>
        <v>0</v>
      </c>
      <c r="BJ190" s="18" t="s">
        <v>80</v>
      </c>
      <c r="BK190" s="236">
        <f>ROUND(I190*H190,2)</f>
        <v>29979.200000000001</v>
      </c>
      <c r="BL190" s="18" t="s">
        <v>215</v>
      </c>
      <c r="BM190" s="235" t="s">
        <v>546</v>
      </c>
    </row>
    <row r="191" s="2" customFormat="1" ht="24.15" customHeight="1">
      <c r="A191" s="33"/>
      <c r="B191" s="34"/>
      <c r="C191" s="258" t="s">
        <v>341</v>
      </c>
      <c r="D191" s="258" t="s">
        <v>258</v>
      </c>
      <c r="E191" s="259" t="s">
        <v>839</v>
      </c>
      <c r="F191" s="260" t="s">
        <v>840</v>
      </c>
      <c r="G191" s="261" t="s">
        <v>381</v>
      </c>
      <c r="H191" s="262">
        <v>1005.4</v>
      </c>
      <c r="I191" s="263">
        <v>12.1</v>
      </c>
      <c r="J191" s="263">
        <f>ROUND(I191*H191,2)</f>
        <v>12165.34</v>
      </c>
      <c r="K191" s="260" t="s">
        <v>149</v>
      </c>
      <c r="L191" s="264"/>
      <c r="M191" s="265" t="s">
        <v>1</v>
      </c>
      <c r="N191" s="266" t="s">
        <v>37</v>
      </c>
      <c r="O191" s="233">
        <v>0</v>
      </c>
      <c r="P191" s="233">
        <f>O191*H191</f>
        <v>0</v>
      </c>
      <c r="Q191" s="233">
        <v>0.00012</v>
      </c>
      <c r="R191" s="233">
        <f>Q191*H191</f>
        <v>0.12064800000000001</v>
      </c>
      <c r="S191" s="233">
        <v>0</v>
      </c>
      <c r="T191" s="234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35" t="s">
        <v>310</v>
      </c>
      <c r="AT191" s="235" t="s">
        <v>258</v>
      </c>
      <c r="AU191" s="235" t="s">
        <v>82</v>
      </c>
      <c r="AY191" s="18" t="s">
        <v>143</v>
      </c>
      <c r="BE191" s="236">
        <f>IF(N191="základní",J191,0)</f>
        <v>12165.34</v>
      </c>
      <c r="BF191" s="236">
        <f>IF(N191="snížená",J191,0)</f>
        <v>0</v>
      </c>
      <c r="BG191" s="236">
        <f>IF(N191="zákl. přenesená",J191,0)</f>
        <v>0</v>
      </c>
      <c r="BH191" s="236">
        <f>IF(N191="sníž. přenesená",J191,0)</f>
        <v>0</v>
      </c>
      <c r="BI191" s="236">
        <f>IF(N191="nulová",J191,0)</f>
        <v>0</v>
      </c>
      <c r="BJ191" s="18" t="s">
        <v>80</v>
      </c>
      <c r="BK191" s="236">
        <f>ROUND(I191*H191,2)</f>
        <v>12165.34</v>
      </c>
      <c r="BL191" s="18" t="s">
        <v>215</v>
      </c>
      <c r="BM191" s="235" t="s">
        <v>558</v>
      </c>
    </row>
    <row r="192" s="13" customFormat="1">
      <c r="A192" s="13"/>
      <c r="B192" s="237"/>
      <c r="C192" s="238"/>
      <c r="D192" s="239" t="s">
        <v>152</v>
      </c>
      <c r="E192" s="240" t="s">
        <v>1</v>
      </c>
      <c r="F192" s="241" t="s">
        <v>841</v>
      </c>
      <c r="G192" s="238"/>
      <c r="H192" s="242">
        <v>1005.4</v>
      </c>
      <c r="I192" s="238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152</v>
      </c>
      <c r="AU192" s="247" t="s">
        <v>82</v>
      </c>
      <c r="AV192" s="13" t="s">
        <v>82</v>
      </c>
      <c r="AW192" s="13" t="s">
        <v>29</v>
      </c>
      <c r="AX192" s="13" t="s">
        <v>72</v>
      </c>
      <c r="AY192" s="247" t="s">
        <v>143</v>
      </c>
    </row>
    <row r="193" s="14" customFormat="1">
      <c r="A193" s="14"/>
      <c r="B193" s="248"/>
      <c r="C193" s="249"/>
      <c r="D193" s="239" t="s">
        <v>152</v>
      </c>
      <c r="E193" s="250" t="s">
        <v>1</v>
      </c>
      <c r="F193" s="251" t="s">
        <v>155</v>
      </c>
      <c r="G193" s="249"/>
      <c r="H193" s="252">
        <v>1005.4</v>
      </c>
      <c r="I193" s="249"/>
      <c r="J193" s="249"/>
      <c r="K193" s="249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152</v>
      </c>
      <c r="AU193" s="257" t="s">
        <v>82</v>
      </c>
      <c r="AV193" s="14" t="s">
        <v>150</v>
      </c>
      <c r="AW193" s="14" t="s">
        <v>29</v>
      </c>
      <c r="AX193" s="14" t="s">
        <v>80</v>
      </c>
      <c r="AY193" s="257" t="s">
        <v>143</v>
      </c>
    </row>
    <row r="194" s="2" customFormat="1" ht="24.15" customHeight="1">
      <c r="A194" s="33"/>
      <c r="B194" s="34"/>
      <c r="C194" s="225" t="s">
        <v>346</v>
      </c>
      <c r="D194" s="225" t="s">
        <v>145</v>
      </c>
      <c r="E194" s="226" t="s">
        <v>837</v>
      </c>
      <c r="F194" s="227" t="s">
        <v>838</v>
      </c>
      <c r="G194" s="228" t="s">
        <v>381</v>
      </c>
      <c r="H194" s="229">
        <v>200</v>
      </c>
      <c r="I194" s="230">
        <v>32.799999999999997</v>
      </c>
      <c r="J194" s="230">
        <f>ROUND(I194*H194,2)</f>
        <v>6560</v>
      </c>
      <c r="K194" s="227" t="s">
        <v>149</v>
      </c>
      <c r="L194" s="39"/>
      <c r="M194" s="231" t="s">
        <v>1</v>
      </c>
      <c r="N194" s="232" t="s">
        <v>37</v>
      </c>
      <c r="O194" s="233">
        <v>0.082000000000000003</v>
      </c>
      <c r="P194" s="233">
        <f>O194*H194</f>
        <v>16.400000000000002</v>
      </c>
      <c r="Q194" s="233">
        <v>0</v>
      </c>
      <c r="R194" s="233">
        <f>Q194*H194</f>
        <v>0</v>
      </c>
      <c r="S194" s="233">
        <v>0</v>
      </c>
      <c r="T194" s="234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35" t="s">
        <v>215</v>
      </c>
      <c r="AT194" s="235" t="s">
        <v>145</v>
      </c>
      <c r="AU194" s="235" t="s">
        <v>82</v>
      </c>
      <c r="AY194" s="18" t="s">
        <v>143</v>
      </c>
      <c r="BE194" s="236">
        <f>IF(N194="základní",J194,0)</f>
        <v>6560</v>
      </c>
      <c r="BF194" s="236">
        <f>IF(N194="snížená",J194,0)</f>
        <v>0</v>
      </c>
      <c r="BG194" s="236">
        <f>IF(N194="zákl. přenesená",J194,0)</f>
        <v>0</v>
      </c>
      <c r="BH194" s="236">
        <f>IF(N194="sníž. přenesená",J194,0)</f>
        <v>0</v>
      </c>
      <c r="BI194" s="236">
        <f>IF(N194="nulová",J194,0)</f>
        <v>0</v>
      </c>
      <c r="BJ194" s="18" t="s">
        <v>80</v>
      </c>
      <c r="BK194" s="236">
        <f>ROUND(I194*H194,2)</f>
        <v>6560</v>
      </c>
      <c r="BL194" s="18" t="s">
        <v>215</v>
      </c>
      <c r="BM194" s="235" t="s">
        <v>568</v>
      </c>
    </row>
    <row r="195" s="2" customFormat="1" ht="24.15" customHeight="1">
      <c r="A195" s="33"/>
      <c r="B195" s="34"/>
      <c r="C195" s="258" t="s">
        <v>292</v>
      </c>
      <c r="D195" s="258" t="s">
        <v>258</v>
      </c>
      <c r="E195" s="259" t="s">
        <v>839</v>
      </c>
      <c r="F195" s="260" t="s">
        <v>840</v>
      </c>
      <c r="G195" s="261" t="s">
        <v>381</v>
      </c>
      <c r="H195" s="262">
        <v>220</v>
      </c>
      <c r="I195" s="263">
        <v>12.1</v>
      </c>
      <c r="J195" s="263">
        <f>ROUND(I195*H195,2)</f>
        <v>2662</v>
      </c>
      <c r="K195" s="260" t="s">
        <v>149</v>
      </c>
      <c r="L195" s="264"/>
      <c r="M195" s="265" t="s">
        <v>1</v>
      </c>
      <c r="N195" s="266" t="s">
        <v>37</v>
      </c>
      <c r="O195" s="233">
        <v>0</v>
      </c>
      <c r="P195" s="233">
        <f>O195*H195</f>
        <v>0</v>
      </c>
      <c r="Q195" s="233">
        <v>0.00012</v>
      </c>
      <c r="R195" s="233">
        <f>Q195*H195</f>
        <v>0.0264</v>
      </c>
      <c r="S195" s="233">
        <v>0</v>
      </c>
      <c r="T195" s="234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35" t="s">
        <v>310</v>
      </c>
      <c r="AT195" s="235" t="s">
        <v>258</v>
      </c>
      <c r="AU195" s="235" t="s">
        <v>82</v>
      </c>
      <c r="AY195" s="18" t="s">
        <v>143</v>
      </c>
      <c r="BE195" s="236">
        <f>IF(N195="základní",J195,0)</f>
        <v>2662</v>
      </c>
      <c r="BF195" s="236">
        <f>IF(N195="snížená",J195,0)</f>
        <v>0</v>
      </c>
      <c r="BG195" s="236">
        <f>IF(N195="zákl. přenesená",J195,0)</f>
        <v>0</v>
      </c>
      <c r="BH195" s="236">
        <f>IF(N195="sníž. přenesená",J195,0)</f>
        <v>0</v>
      </c>
      <c r="BI195" s="236">
        <f>IF(N195="nulová",J195,0)</f>
        <v>0</v>
      </c>
      <c r="BJ195" s="18" t="s">
        <v>80</v>
      </c>
      <c r="BK195" s="236">
        <f>ROUND(I195*H195,2)</f>
        <v>2662</v>
      </c>
      <c r="BL195" s="18" t="s">
        <v>215</v>
      </c>
      <c r="BM195" s="235" t="s">
        <v>577</v>
      </c>
    </row>
    <row r="196" s="13" customFormat="1">
      <c r="A196" s="13"/>
      <c r="B196" s="237"/>
      <c r="C196" s="238"/>
      <c r="D196" s="239" t="s">
        <v>152</v>
      </c>
      <c r="E196" s="240" t="s">
        <v>1</v>
      </c>
      <c r="F196" s="241" t="s">
        <v>842</v>
      </c>
      <c r="G196" s="238"/>
      <c r="H196" s="242">
        <v>220</v>
      </c>
      <c r="I196" s="238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152</v>
      </c>
      <c r="AU196" s="247" t="s">
        <v>82</v>
      </c>
      <c r="AV196" s="13" t="s">
        <v>82</v>
      </c>
      <c r="AW196" s="13" t="s">
        <v>29</v>
      </c>
      <c r="AX196" s="13" t="s">
        <v>72</v>
      </c>
      <c r="AY196" s="247" t="s">
        <v>143</v>
      </c>
    </row>
    <row r="197" s="14" customFormat="1">
      <c r="A197" s="14"/>
      <c r="B197" s="248"/>
      <c r="C197" s="249"/>
      <c r="D197" s="239" t="s">
        <v>152</v>
      </c>
      <c r="E197" s="250" t="s">
        <v>1</v>
      </c>
      <c r="F197" s="251" t="s">
        <v>155</v>
      </c>
      <c r="G197" s="249"/>
      <c r="H197" s="252">
        <v>220</v>
      </c>
      <c r="I197" s="249"/>
      <c r="J197" s="249"/>
      <c r="K197" s="249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152</v>
      </c>
      <c r="AU197" s="257" t="s">
        <v>82</v>
      </c>
      <c r="AV197" s="14" t="s">
        <v>150</v>
      </c>
      <c r="AW197" s="14" t="s">
        <v>29</v>
      </c>
      <c r="AX197" s="14" t="s">
        <v>80</v>
      </c>
      <c r="AY197" s="257" t="s">
        <v>143</v>
      </c>
    </row>
    <row r="198" s="2" customFormat="1" ht="24.15" customHeight="1">
      <c r="A198" s="33"/>
      <c r="B198" s="34"/>
      <c r="C198" s="225" t="s">
        <v>368</v>
      </c>
      <c r="D198" s="225" t="s">
        <v>145</v>
      </c>
      <c r="E198" s="226" t="s">
        <v>843</v>
      </c>
      <c r="F198" s="227" t="s">
        <v>844</v>
      </c>
      <c r="G198" s="228" t="s">
        <v>381</v>
      </c>
      <c r="H198" s="229">
        <v>871</v>
      </c>
      <c r="I198" s="230">
        <v>34.399999999999999</v>
      </c>
      <c r="J198" s="230">
        <f>ROUND(I198*H198,2)</f>
        <v>29962.400000000001</v>
      </c>
      <c r="K198" s="227" t="s">
        <v>149</v>
      </c>
      <c r="L198" s="39"/>
      <c r="M198" s="231" t="s">
        <v>1</v>
      </c>
      <c r="N198" s="232" t="s">
        <v>37</v>
      </c>
      <c r="O198" s="233">
        <v>0.085999999999999993</v>
      </c>
      <c r="P198" s="233">
        <f>O198*H198</f>
        <v>74.905999999999992</v>
      </c>
      <c r="Q198" s="233">
        <v>0</v>
      </c>
      <c r="R198" s="233">
        <f>Q198*H198</f>
        <v>0</v>
      </c>
      <c r="S198" s="233">
        <v>0</v>
      </c>
      <c r="T198" s="234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35" t="s">
        <v>215</v>
      </c>
      <c r="AT198" s="235" t="s">
        <v>145</v>
      </c>
      <c r="AU198" s="235" t="s">
        <v>82</v>
      </c>
      <c r="AY198" s="18" t="s">
        <v>143</v>
      </c>
      <c r="BE198" s="236">
        <f>IF(N198="základní",J198,0)</f>
        <v>29962.400000000001</v>
      </c>
      <c r="BF198" s="236">
        <f>IF(N198="snížená",J198,0)</f>
        <v>0</v>
      </c>
      <c r="BG198" s="236">
        <f>IF(N198="zákl. přenesená",J198,0)</f>
        <v>0</v>
      </c>
      <c r="BH198" s="236">
        <f>IF(N198="sníž. přenesená",J198,0)</f>
        <v>0</v>
      </c>
      <c r="BI198" s="236">
        <f>IF(N198="nulová",J198,0)</f>
        <v>0</v>
      </c>
      <c r="BJ198" s="18" t="s">
        <v>80</v>
      </c>
      <c r="BK198" s="236">
        <f>ROUND(I198*H198,2)</f>
        <v>29962.400000000001</v>
      </c>
      <c r="BL198" s="18" t="s">
        <v>215</v>
      </c>
      <c r="BM198" s="235" t="s">
        <v>586</v>
      </c>
    </row>
    <row r="199" s="2" customFormat="1" ht="24.15" customHeight="1">
      <c r="A199" s="33"/>
      <c r="B199" s="34"/>
      <c r="C199" s="258" t="s">
        <v>373</v>
      </c>
      <c r="D199" s="258" t="s">
        <v>258</v>
      </c>
      <c r="E199" s="259" t="s">
        <v>845</v>
      </c>
      <c r="F199" s="260" t="s">
        <v>846</v>
      </c>
      <c r="G199" s="261" t="s">
        <v>381</v>
      </c>
      <c r="H199" s="262">
        <v>958.10000000000002</v>
      </c>
      <c r="I199" s="263">
        <v>19.699999999999999</v>
      </c>
      <c r="J199" s="263">
        <f>ROUND(I199*H199,2)</f>
        <v>18874.57</v>
      </c>
      <c r="K199" s="260" t="s">
        <v>149</v>
      </c>
      <c r="L199" s="264"/>
      <c r="M199" s="265" t="s">
        <v>1</v>
      </c>
      <c r="N199" s="266" t="s">
        <v>37</v>
      </c>
      <c r="O199" s="233">
        <v>0</v>
      </c>
      <c r="P199" s="233">
        <f>O199*H199</f>
        <v>0</v>
      </c>
      <c r="Q199" s="233">
        <v>0.00017000000000000001</v>
      </c>
      <c r="R199" s="233">
        <f>Q199*H199</f>
        <v>0.16287700000000002</v>
      </c>
      <c r="S199" s="233">
        <v>0</v>
      </c>
      <c r="T199" s="234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35" t="s">
        <v>310</v>
      </c>
      <c r="AT199" s="235" t="s">
        <v>258</v>
      </c>
      <c r="AU199" s="235" t="s">
        <v>82</v>
      </c>
      <c r="AY199" s="18" t="s">
        <v>143</v>
      </c>
      <c r="BE199" s="236">
        <f>IF(N199="základní",J199,0)</f>
        <v>18874.57</v>
      </c>
      <c r="BF199" s="236">
        <f>IF(N199="snížená",J199,0)</f>
        <v>0</v>
      </c>
      <c r="BG199" s="236">
        <f>IF(N199="zákl. přenesená",J199,0)</f>
        <v>0</v>
      </c>
      <c r="BH199" s="236">
        <f>IF(N199="sníž. přenesená",J199,0)</f>
        <v>0</v>
      </c>
      <c r="BI199" s="236">
        <f>IF(N199="nulová",J199,0)</f>
        <v>0</v>
      </c>
      <c r="BJ199" s="18" t="s">
        <v>80</v>
      </c>
      <c r="BK199" s="236">
        <f>ROUND(I199*H199,2)</f>
        <v>18874.57</v>
      </c>
      <c r="BL199" s="18" t="s">
        <v>215</v>
      </c>
      <c r="BM199" s="235" t="s">
        <v>594</v>
      </c>
    </row>
    <row r="200" s="13" customFormat="1">
      <c r="A200" s="13"/>
      <c r="B200" s="237"/>
      <c r="C200" s="238"/>
      <c r="D200" s="239" t="s">
        <v>152</v>
      </c>
      <c r="E200" s="240" t="s">
        <v>1</v>
      </c>
      <c r="F200" s="241" t="s">
        <v>847</v>
      </c>
      <c r="G200" s="238"/>
      <c r="H200" s="242">
        <v>958.10000000000002</v>
      </c>
      <c r="I200" s="238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152</v>
      </c>
      <c r="AU200" s="247" t="s">
        <v>82</v>
      </c>
      <c r="AV200" s="13" t="s">
        <v>82</v>
      </c>
      <c r="AW200" s="13" t="s">
        <v>29</v>
      </c>
      <c r="AX200" s="13" t="s">
        <v>72</v>
      </c>
      <c r="AY200" s="247" t="s">
        <v>143</v>
      </c>
    </row>
    <row r="201" s="14" customFormat="1">
      <c r="A201" s="14"/>
      <c r="B201" s="248"/>
      <c r="C201" s="249"/>
      <c r="D201" s="239" t="s">
        <v>152</v>
      </c>
      <c r="E201" s="250" t="s">
        <v>1</v>
      </c>
      <c r="F201" s="251" t="s">
        <v>155</v>
      </c>
      <c r="G201" s="249"/>
      <c r="H201" s="252">
        <v>958.10000000000002</v>
      </c>
      <c r="I201" s="249"/>
      <c r="J201" s="249"/>
      <c r="K201" s="249"/>
      <c r="L201" s="253"/>
      <c r="M201" s="254"/>
      <c r="N201" s="255"/>
      <c r="O201" s="255"/>
      <c r="P201" s="255"/>
      <c r="Q201" s="255"/>
      <c r="R201" s="255"/>
      <c r="S201" s="255"/>
      <c r="T201" s="25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7" t="s">
        <v>152</v>
      </c>
      <c r="AU201" s="257" t="s">
        <v>82</v>
      </c>
      <c r="AV201" s="14" t="s">
        <v>150</v>
      </c>
      <c r="AW201" s="14" t="s">
        <v>29</v>
      </c>
      <c r="AX201" s="14" t="s">
        <v>80</v>
      </c>
      <c r="AY201" s="257" t="s">
        <v>143</v>
      </c>
    </row>
    <row r="202" s="2" customFormat="1" ht="24.15" customHeight="1">
      <c r="A202" s="33"/>
      <c r="B202" s="34"/>
      <c r="C202" s="225" t="s">
        <v>378</v>
      </c>
      <c r="D202" s="225" t="s">
        <v>145</v>
      </c>
      <c r="E202" s="226" t="s">
        <v>848</v>
      </c>
      <c r="F202" s="227" t="s">
        <v>849</v>
      </c>
      <c r="G202" s="228" t="s">
        <v>381</v>
      </c>
      <c r="H202" s="229">
        <v>451</v>
      </c>
      <c r="I202" s="230">
        <v>43.899999999999999</v>
      </c>
      <c r="J202" s="230">
        <f>ROUND(I202*H202,2)</f>
        <v>19798.900000000001</v>
      </c>
      <c r="K202" s="227" t="s">
        <v>149</v>
      </c>
      <c r="L202" s="39"/>
      <c r="M202" s="231" t="s">
        <v>1</v>
      </c>
      <c r="N202" s="232" t="s">
        <v>37</v>
      </c>
      <c r="O202" s="233">
        <v>0.11</v>
      </c>
      <c r="P202" s="233">
        <f>O202*H202</f>
        <v>49.609999999999999</v>
      </c>
      <c r="Q202" s="233">
        <v>0</v>
      </c>
      <c r="R202" s="233">
        <f>Q202*H202</f>
        <v>0</v>
      </c>
      <c r="S202" s="233">
        <v>0</v>
      </c>
      <c r="T202" s="234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35" t="s">
        <v>215</v>
      </c>
      <c r="AT202" s="235" t="s">
        <v>145</v>
      </c>
      <c r="AU202" s="235" t="s">
        <v>82</v>
      </c>
      <c r="AY202" s="18" t="s">
        <v>143</v>
      </c>
      <c r="BE202" s="236">
        <f>IF(N202="základní",J202,0)</f>
        <v>19798.900000000001</v>
      </c>
      <c r="BF202" s="236">
        <f>IF(N202="snížená",J202,0)</f>
        <v>0</v>
      </c>
      <c r="BG202" s="236">
        <f>IF(N202="zákl. přenesená",J202,0)</f>
        <v>0</v>
      </c>
      <c r="BH202" s="236">
        <f>IF(N202="sníž. přenesená",J202,0)</f>
        <v>0</v>
      </c>
      <c r="BI202" s="236">
        <f>IF(N202="nulová",J202,0)</f>
        <v>0</v>
      </c>
      <c r="BJ202" s="18" t="s">
        <v>80</v>
      </c>
      <c r="BK202" s="236">
        <f>ROUND(I202*H202,2)</f>
        <v>19798.900000000001</v>
      </c>
      <c r="BL202" s="18" t="s">
        <v>215</v>
      </c>
      <c r="BM202" s="235" t="s">
        <v>604</v>
      </c>
    </row>
    <row r="203" s="2" customFormat="1" ht="24.15" customHeight="1">
      <c r="A203" s="33"/>
      <c r="B203" s="34"/>
      <c r="C203" s="258" t="s">
        <v>383</v>
      </c>
      <c r="D203" s="258" t="s">
        <v>258</v>
      </c>
      <c r="E203" s="259" t="s">
        <v>850</v>
      </c>
      <c r="F203" s="260" t="s">
        <v>851</v>
      </c>
      <c r="G203" s="261" t="s">
        <v>381</v>
      </c>
      <c r="H203" s="262">
        <v>445.5</v>
      </c>
      <c r="I203" s="263">
        <v>19.800000000000001</v>
      </c>
      <c r="J203" s="263">
        <f>ROUND(I203*H203,2)</f>
        <v>8820.8999999999996</v>
      </c>
      <c r="K203" s="260" t="s">
        <v>149</v>
      </c>
      <c r="L203" s="264"/>
      <c r="M203" s="265" t="s">
        <v>1</v>
      </c>
      <c r="N203" s="266" t="s">
        <v>37</v>
      </c>
      <c r="O203" s="233">
        <v>0</v>
      </c>
      <c r="P203" s="233">
        <f>O203*H203</f>
        <v>0</v>
      </c>
      <c r="Q203" s="233">
        <v>0.00016000000000000001</v>
      </c>
      <c r="R203" s="233">
        <f>Q203*H203</f>
        <v>0.07128000000000001</v>
      </c>
      <c r="S203" s="233">
        <v>0</v>
      </c>
      <c r="T203" s="234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35" t="s">
        <v>310</v>
      </c>
      <c r="AT203" s="235" t="s">
        <v>258</v>
      </c>
      <c r="AU203" s="235" t="s">
        <v>82</v>
      </c>
      <c r="AY203" s="18" t="s">
        <v>143</v>
      </c>
      <c r="BE203" s="236">
        <f>IF(N203="základní",J203,0)</f>
        <v>8820.8999999999996</v>
      </c>
      <c r="BF203" s="236">
        <f>IF(N203="snížená",J203,0)</f>
        <v>0</v>
      </c>
      <c r="BG203" s="236">
        <f>IF(N203="zákl. přenesená",J203,0)</f>
        <v>0</v>
      </c>
      <c r="BH203" s="236">
        <f>IF(N203="sníž. přenesená",J203,0)</f>
        <v>0</v>
      </c>
      <c r="BI203" s="236">
        <f>IF(N203="nulová",J203,0)</f>
        <v>0</v>
      </c>
      <c r="BJ203" s="18" t="s">
        <v>80</v>
      </c>
      <c r="BK203" s="236">
        <f>ROUND(I203*H203,2)</f>
        <v>8820.8999999999996</v>
      </c>
      <c r="BL203" s="18" t="s">
        <v>215</v>
      </c>
      <c r="BM203" s="235" t="s">
        <v>614</v>
      </c>
    </row>
    <row r="204" s="13" customFormat="1">
      <c r="A204" s="13"/>
      <c r="B204" s="237"/>
      <c r="C204" s="238"/>
      <c r="D204" s="239" t="s">
        <v>152</v>
      </c>
      <c r="E204" s="240" t="s">
        <v>1</v>
      </c>
      <c r="F204" s="241" t="s">
        <v>852</v>
      </c>
      <c r="G204" s="238"/>
      <c r="H204" s="242">
        <v>445.5</v>
      </c>
      <c r="I204" s="238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152</v>
      </c>
      <c r="AU204" s="247" t="s">
        <v>82</v>
      </c>
      <c r="AV204" s="13" t="s">
        <v>82</v>
      </c>
      <c r="AW204" s="13" t="s">
        <v>29</v>
      </c>
      <c r="AX204" s="13" t="s">
        <v>72</v>
      </c>
      <c r="AY204" s="247" t="s">
        <v>143</v>
      </c>
    </row>
    <row r="205" s="14" customFormat="1">
      <c r="A205" s="14"/>
      <c r="B205" s="248"/>
      <c r="C205" s="249"/>
      <c r="D205" s="239" t="s">
        <v>152</v>
      </c>
      <c r="E205" s="250" t="s">
        <v>1</v>
      </c>
      <c r="F205" s="251" t="s">
        <v>155</v>
      </c>
      <c r="G205" s="249"/>
      <c r="H205" s="252">
        <v>445.5</v>
      </c>
      <c r="I205" s="249"/>
      <c r="J205" s="249"/>
      <c r="K205" s="249"/>
      <c r="L205" s="253"/>
      <c r="M205" s="254"/>
      <c r="N205" s="255"/>
      <c r="O205" s="255"/>
      <c r="P205" s="255"/>
      <c r="Q205" s="255"/>
      <c r="R205" s="255"/>
      <c r="S205" s="255"/>
      <c r="T205" s="25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7" t="s">
        <v>152</v>
      </c>
      <c r="AU205" s="257" t="s">
        <v>82</v>
      </c>
      <c r="AV205" s="14" t="s">
        <v>150</v>
      </c>
      <c r="AW205" s="14" t="s">
        <v>29</v>
      </c>
      <c r="AX205" s="14" t="s">
        <v>80</v>
      </c>
      <c r="AY205" s="257" t="s">
        <v>143</v>
      </c>
    </row>
    <row r="206" s="2" customFormat="1" ht="24.15" customHeight="1">
      <c r="A206" s="33"/>
      <c r="B206" s="34"/>
      <c r="C206" s="258" t="s">
        <v>387</v>
      </c>
      <c r="D206" s="258" t="s">
        <v>258</v>
      </c>
      <c r="E206" s="259" t="s">
        <v>853</v>
      </c>
      <c r="F206" s="260" t="s">
        <v>854</v>
      </c>
      <c r="G206" s="261" t="s">
        <v>381</v>
      </c>
      <c r="H206" s="262">
        <v>48.299999999999997</v>
      </c>
      <c r="I206" s="263">
        <v>17.800000000000001</v>
      </c>
      <c r="J206" s="263">
        <f>ROUND(I206*H206,2)</f>
        <v>859.74000000000001</v>
      </c>
      <c r="K206" s="260" t="s">
        <v>149</v>
      </c>
      <c r="L206" s="264"/>
      <c r="M206" s="265" t="s">
        <v>1</v>
      </c>
      <c r="N206" s="266" t="s">
        <v>37</v>
      </c>
      <c r="O206" s="233">
        <v>0</v>
      </c>
      <c r="P206" s="233">
        <f>O206*H206</f>
        <v>0</v>
      </c>
      <c r="Q206" s="233">
        <v>0.00013999999999999999</v>
      </c>
      <c r="R206" s="233">
        <f>Q206*H206</f>
        <v>0.0067619999999999989</v>
      </c>
      <c r="S206" s="233">
        <v>0</v>
      </c>
      <c r="T206" s="234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35" t="s">
        <v>310</v>
      </c>
      <c r="AT206" s="235" t="s">
        <v>258</v>
      </c>
      <c r="AU206" s="235" t="s">
        <v>82</v>
      </c>
      <c r="AY206" s="18" t="s">
        <v>143</v>
      </c>
      <c r="BE206" s="236">
        <f>IF(N206="základní",J206,0)</f>
        <v>859.74000000000001</v>
      </c>
      <c r="BF206" s="236">
        <f>IF(N206="snížená",J206,0)</f>
        <v>0</v>
      </c>
      <c r="BG206" s="236">
        <f>IF(N206="zákl. přenesená",J206,0)</f>
        <v>0</v>
      </c>
      <c r="BH206" s="236">
        <f>IF(N206="sníž. přenesená",J206,0)</f>
        <v>0</v>
      </c>
      <c r="BI206" s="236">
        <f>IF(N206="nulová",J206,0)</f>
        <v>0</v>
      </c>
      <c r="BJ206" s="18" t="s">
        <v>80</v>
      </c>
      <c r="BK206" s="236">
        <f>ROUND(I206*H206,2)</f>
        <v>859.74000000000001</v>
      </c>
      <c r="BL206" s="18" t="s">
        <v>215</v>
      </c>
      <c r="BM206" s="235" t="s">
        <v>624</v>
      </c>
    </row>
    <row r="207" s="13" customFormat="1">
      <c r="A207" s="13"/>
      <c r="B207" s="237"/>
      <c r="C207" s="238"/>
      <c r="D207" s="239" t="s">
        <v>152</v>
      </c>
      <c r="E207" s="240" t="s">
        <v>1</v>
      </c>
      <c r="F207" s="241" t="s">
        <v>855</v>
      </c>
      <c r="G207" s="238"/>
      <c r="H207" s="242">
        <v>48.299999999999997</v>
      </c>
      <c r="I207" s="238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152</v>
      </c>
      <c r="AU207" s="247" t="s">
        <v>82</v>
      </c>
      <c r="AV207" s="13" t="s">
        <v>82</v>
      </c>
      <c r="AW207" s="13" t="s">
        <v>29</v>
      </c>
      <c r="AX207" s="13" t="s">
        <v>72</v>
      </c>
      <c r="AY207" s="247" t="s">
        <v>143</v>
      </c>
    </row>
    <row r="208" s="14" customFormat="1">
      <c r="A208" s="14"/>
      <c r="B208" s="248"/>
      <c r="C208" s="249"/>
      <c r="D208" s="239" t="s">
        <v>152</v>
      </c>
      <c r="E208" s="250" t="s">
        <v>1</v>
      </c>
      <c r="F208" s="251" t="s">
        <v>155</v>
      </c>
      <c r="G208" s="249"/>
      <c r="H208" s="252">
        <v>48.299999999999997</v>
      </c>
      <c r="I208" s="249"/>
      <c r="J208" s="249"/>
      <c r="K208" s="249"/>
      <c r="L208" s="253"/>
      <c r="M208" s="254"/>
      <c r="N208" s="255"/>
      <c r="O208" s="255"/>
      <c r="P208" s="255"/>
      <c r="Q208" s="255"/>
      <c r="R208" s="255"/>
      <c r="S208" s="255"/>
      <c r="T208" s="25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152</v>
      </c>
      <c r="AU208" s="257" t="s">
        <v>82</v>
      </c>
      <c r="AV208" s="14" t="s">
        <v>150</v>
      </c>
      <c r="AW208" s="14" t="s">
        <v>29</v>
      </c>
      <c r="AX208" s="14" t="s">
        <v>80</v>
      </c>
      <c r="AY208" s="257" t="s">
        <v>143</v>
      </c>
    </row>
    <row r="209" s="2" customFormat="1" ht="24.15" customHeight="1">
      <c r="A209" s="33"/>
      <c r="B209" s="34"/>
      <c r="C209" s="225" t="s">
        <v>392</v>
      </c>
      <c r="D209" s="225" t="s">
        <v>145</v>
      </c>
      <c r="E209" s="226" t="s">
        <v>848</v>
      </c>
      <c r="F209" s="227" t="s">
        <v>849</v>
      </c>
      <c r="G209" s="228" t="s">
        <v>381</v>
      </c>
      <c r="H209" s="229">
        <v>107</v>
      </c>
      <c r="I209" s="230">
        <v>43.899999999999999</v>
      </c>
      <c r="J209" s="230">
        <f>ROUND(I209*H209,2)</f>
        <v>4697.3000000000002</v>
      </c>
      <c r="K209" s="227" t="s">
        <v>149</v>
      </c>
      <c r="L209" s="39"/>
      <c r="M209" s="231" t="s">
        <v>1</v>
      </c>
      <c r="N209" s="232" t="s">
        <v>37</v>
      </c>
      <c r="O209" s="233">
        <v>0.11</v>
      </c>
      <c r="P209" s="233">
        <f>O209*H209</f>
        <v>11.77</v>
      </c>
      <c r="Q209" s="233">
        <v>0</v>
      </c>
      <c r="R209" s="233">
        <f>Q209*H209</f>
        <v>0</v>
      </c>
      <c r="S209" s="233">
        <v>0</v>
      </c>
      <c r="T209" s="234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35" t="s">
        <v>215</v>
      </c>
      <c r="AT209" s="235" t="s">
        <v>145</v>
      </c>
      <c r="AU209" s="235" t="s">
        <v>82</v>
      </c>
      <c r="AY209" s="18" t="s">
        <v>143</v>
      </c>
      <c r="BE209" s="236">
        <f>IF(N209="základní",J209,0)</f>
        <v>4697.3000000000002</v>
      </c>
      <c r="BF209" s="236">
        <f>IF(N209="snížená",J209,0)</f>
        <v>0</v>
      </c>
      <c r="BG209" s="236">
        <f>IF(N209="zákl. přenesená",J209,0)</f>
        <v>0</v>
      </c>
      <c r="BH209" s="236">
        <f>IF(N209="sníž. přenesená",J209,0)</f>
        <v>0</v>
      </c>
      <c r="BI209" s="236">
        <f>IF(N209="nulová",J209,0)</f>
        <v>0</v>
      </c>
      <c r="BJ209" s="18" t="s">
        <v>80</v>
      </c>
      <c r="BK209" s="236">
        <f>ROUND(I209*H209,2)</f>
        <v>4697.3000000000002</v>
      </c>
      <c r="BL209" s="18" t="s">
        <v>215</v>
      </c>
      <c r="BM209" s="235" t="s">
        <v>632</v>
      </c>
    </row>
    <row r="210" s="2" customFormat="1" ht="24.15" customHeight="1">
      <c r="A210" s="33"/>
      <c r="B210" s="34"/>
      <c r="C210" s="258" t="s">
        <v>396</v>
      </c>
      <c r="D210" s="258" t="s">
        <v>258</v>
      </c>
      <c r="E210" s="259" t="s">
        <v>856</v>
      </c>
      <c r="F210" s="260" t="s">
        <v>857</v>
      </c>
      <c r="G210" s="261" t="s">
        <v>381</v>
      </c>
      <c r="H210" s="262">
        <v>117.7</v>
      </c>
      <c r="I210" s="263">
        <v>32.200000000000003</v>
      </c>
      <c r="J210" s="263">
        <f>ROUND(I210*H210,2)</f>
        <v>3789.9400000000001</v>
      </c>
      <c r="K210" s="260" t="s">
        <v>149</v>
      </c>
      <c r="L210" s="264"/>
      <c r="M210" s="265" t="s">
        <v>1</v>
      </c>
      <c r="N210" s="266" t="s">
        <v>37</v>
      </c>
      <c r="O210" s="233">
        <v>0</v>
      </c>
      <c r="P210" s="233">
        <f>O210*H210</f>
        <v>0</v>
      </c>
      <c r="Q210" s="233">
        <v>0.00025000000000000001</v>
      </c>
      <c r="R210" s="233">
        <f>Q210*H210</f>
        <v>0.029425</v>
      </c>
      <c r="S210" s="233">
        <v>0</v>
      </c>
      <c r="T210" s="234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35" t="s">
        <v>310</v>
      </c>
      <c r="AT210" s="235" t="s">
        <v>258</v>
      </c>
      <c r="AU210" s="235" t="s">
        <v>82</v>
      </c>
      <c r="AY210" s="18" t="s">
        <v>143</v>
      </c>
      <c r="BE210" s="236">
        <f>IF(N210="základní",J210,0)</f>
        <v>3789.9400000000001</v>
      </c>
      <c r="BF210" s="236">
        <f>IF(N210="snížená",J210,0)</f>
        <v>0</v>
      </c>
      <c r="BG210" s="236">
        <f>IF(N210="zákl. přenesená",J210,0)</f>
        <v>0</v>
      </c>
      <c r="BH210" s="236">
        <f>IF(N210="sníž. přenesená",J210,0)</f>
        <v>0</v>
      </c>
      <c r="BI210" s="236">
        <f>IF(N210="nulová",J210,0)</f>
        <v>0</v>
      </c>
      <c r="BJ210" s="18" t="s">
        <v>80</v>
      </c>
      <c r="BK210" s="236">
        <f>ROUND(I210*H210,2)</f>
        <v>3789.9400000000001</v>
      </c>
      <c r="BL210" s="18" t="s">
        <v>215</v>
      </c>
      <c r="BM210" s="235" t="s">
        <v>640</v>
      </c>
    </row>
    <row r="211" s="13" customFormat="1">
      <c r="A211" s="13"/>
      <c r="B211" s="237"/>
      <c r="C211" s="238"/>
      <c r="D211" s="239" t="s">
        <v>152</v>
      </c>
      <c r="E211" s="240" t="s">
        <v>1</v>
      </c>
      <c r="F211" s="241" t="s">
        <v>858</v>
      </c>
      <c r="G211" s="238"/>
      <c r="H211" s="242">
        <v>117.7</v>
      </c>
      <c r="I211" s="238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152</v>
      </c>
      <c r="AU211" s="247" t="s">
        <v>82</v>
      </c>
      <c r="AV211" s="13" t="s">
        <v>82</v>
      </c>
      <c r="AW211" s="13" t="s">
        <v>29</v>
      </c>
      <c r="AX211" s="13" t="s">
        <v>72</v>
      </c>
      <c r="AY211" s="247" t="s">
        <v>143</v>
      </c>
    </row>
    <row r="212" s="14" customFormat="1">
      <c r="A212" s="14"/>
      <c r="B212" s="248"/>
      <c r="C212" s="249"/>
      <c r="D212" s="239" t="s">
        <v>152</v>
      </c>
      <c r="E212" s="250" t="s">
        <v>1</v>
      </c>
      <c r="F212" s="251" t="s">
        <v>155</v>
      </c>
      <c r="G212" s="249"/>
      <c r="H212" s="252">
        <v>117.7</v>
      </c>
      <c r="I212" s="249"/>
      <c r="J212" s="249"/>
      <c r="K212" s="249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152</v>
      </c>
      <c r="AU212" s="257" t="s">
        <v>82</v>
      </c>
      <c r="AV212" s="14" t="s">
        <v>150</v>
      </c>
      <c r="AW212" s="14" t="s">
        <v>29</v>
      </c>
      <c r="AX212" s="14" t="s">
        <v>80</v>
      </c>
      <c r="AY212" s="257" t="s">
        <v>143</v>
      </c>
    </row>
    <row r="213" s="2" customFormat="1" ht="24.15" customHeight="1">
      <c r="A213" s="33"/>
      <c r="B213" s="34"/>
      <c r="C213" s="225" t="s">
        <v>402</v>
      </c>
      <c r="D213" s="225" t="s">
        <v>145</v>
      </c>
      <c r="E213" s="226" t="s">
        <v>859</v>
      </c>
      <c r="F213" s="227" t="s">
        <v>860</v>
      </c>
      <c r="G213" s="228" t="s">
        <v>381</v>
      </c>
      <c r="H213" s="229">
        <v>41</v>
      </c>
      <c r="I213" s="230">
        <v>45.5</v>
      </c>
      <c r="J213" s="230">
        <f>ROUND(I213*H213,2)</f>
        <v>1865.5</v>
      </c>
      <c r="K213" s="227" t="s">
        <v>149</v>
      </c>
      <c r="L213" s="39"/>
      <c r="M213" s="231" t="s">
        <v>1</v>
      </c>
      <c r="N213" s="232" t="s">
        <v>37</v>
      </c>
      <c r="O213" s="233">
        <v>0.114</v>
      </c>
      <c r="P213" s="233">
        <f>O213*H213</f>
        <v>4.6740000000000004</v>
      </c>
      <c r="Q213" s="233">
        <v>0</v>
      </c>
      <c r="R213" s="233">
        <f>Q213*H213</f>
        <v>0</v>
      </c>
      <c r="S213" s="233">
        <v>0</v>
      </c>
      <c r="T213" s="234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35" t="s">
        <v>215</v>
      </c>
      <c r="AT213" s="235" t="s">
        <v>145</v>
      </c>
      <c r="AU213" s="235" t="s">
        <v>82</v>
      </c>
      <c r="AY213" s="18" t="s">
        <v>143</v>
      </c>
      <c r="BE213" s="236">
        <f>IF(N213="základní",J213,0)</f>
        <v>1865.5</v>
      </c>
      <c r="BF213" s="236">
        <f>IF(N213="snížená",J213,0)</f>
        <v>0</v>
      </c>
      <c r="BG213" s="236">
        <f>IF(N213="zákl. přenesená",J213,0)</f>
        <v>0</v>
      </c>
      <c r="BH213" s="236">
        <f>IF(N213="sníž. přenesená",J213,0)</f>
        <v>0</v>
      </c>
      <c r="BI213" s="236">
        <f>IF(N213="nulová",J213,0)</f>
        <v>0</v>
      </c>
      <c r="BJ213" s="18" t="s">
        <v>80</v>
      </c>
      <c r="BK213" s="236">
        <f>ROUND(I213*H213,2)</f>
        <v>1865.5</v>
      </c>
      <c r="BL213" s="18" t="s">
        <v>215</v>
      </c>
      <c r="BM213" s="235" t="s">
        <v>648</v>
      </c>
    </row>
    <row r="214" s="2" customFormat="1" ht="24.15" customHeight="1">
      <c r="A214" s="33"/>
      <c r="B214" s="34"/>
      <c r="C214" s="258" t="s">
        <v>425</v>
      </c>
      <c r="D214" s="258" t="s">
        <v>258</v>
      </c>
      <c r="E214" s="259" t="s">
        <v>861</v>
      </c>
      <c r="F214" s="260" t="s">
        <v>862</v>
      </c>
      <c r="G214" s="261" t="s">
        <v>381</v>
      </c>
      <c r="H214" s="262">
        <v>45.100000000000001</v>
      </c>
      <c r="I214" s="263">
        <v>76.799999999999997</v>
      </c>
      <c r="J214" s="263">
        <f>ROUND(I214*H214,2)</f>
        <v>3463.6799999999998</v>
      </c>
      <c r="K214" s="260" t="s">
        <v>149</v>
      </c>
      <c r="L214" s="264"/>
      <c r="M214" s="265" t="s">
        <v>1</v>
      </c>
      <c r="N214" s="266" t="s">
        <v>37</v>
      </c>
      <c r="O214" s="233">
        <v>0</v>
      </c>
      <c r="P214" s="233">
        <f>O214*H214</f>
        <v>0</v>
      </c>
      <c r="Q214" s="233">
        <v>0.00052999999999999998</v>
      </c>
      <c r="R214" s="233">
        <f>Q214*H214</f>
        <v>0.023903000000000001</v>
      </c>
      <c r="S214" s="233">
        <v>0</v>
      </c>
      <c r="T214" s="234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35" t="s">
        <v>310</v>
      </c>
      <c r="AT214" s="235" t="s">
        <v>258</v>
      </c>
      <c r="AU214" s="235" t="s">
        <v>82</v>
      </c>
      <c r="AY214" s="18" t="s">
        <v>143</v>
      </c>
      <c r="BE214" s="236">
        <f>IF(N214="základní",J214,0)</f>
        <v>3463.6799999999998</v>
      </c>
      <c r="BF214" s="236">
        <f>IF(N214="snížená",J214,0)</f>
        <v>0</v>
      </c>
      <c r="BG214" s="236">
        <f>IF(N214="zákl. přenesená",J214,0)</f>
        <v>0</v>
      </c>
      <c r="BH214" s="236">
        <f>IF(N214="sníž. přenesená",J214,0)</f>
        <v>0</v>
      </c>
      <c r="BI214" s="236">
        <f>IF(N214="nulová",J214,0)</f>
        <v>0</v>
      </c>
      <c r="BJ214" s="18" t="s">
        <v>80</v>
      </c>
      <c r="BK214" s="236">
        <f>ROUND(I214*H214,2)</f>
        <v>3463.6799999999998</v>
      </c>
      <c r="BL214" s="18" t="s">
        <v>215</v>
      </c>
      <c r="BM214" s="235" t="s">
        <v>660</v>
      </c>
    </row>
    <row r="215" s="13" customFormat="1">
      <c r="A215" s="13"/>
      <c r="B215" s="237"/>
      <c r="C215" s="238"/>
      <c r="D215" s="239" t="s">
        <v>152</v>
      </c>
      <c r="E215" s="240" t="s">
        <v>1</v>
      </c>
      <c r="F215" s="241" t="s">
        <v>863</v>
      </c>
      <c r="G215" s="238"/>
      <c r="H215" s="242">
        <v>45.100000000000001</v>
      </c>
      <c r="I215" s="238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152</v>
      </c>
      <c r="AU215" s="247" t="s">
        <v>82</v>
      </c>
      <c r="AV215" s="13" t="s">
        <v>82</v>
      </c>
      <c r="AW215" s="13" t="s">
        <v>29</v>
      </c>
      <c r="AX215" s="13" t="s">
        <v>72</v>
      </c>
      <c r="AY215" s="247" t="s">
        <v>143</v>
      </c>
    </row>
    <row r="216" s="14" customFormat="1">
      <c r="A216" s="14"/>
      <c r="B216" s="248"/>
      <c r="C216" s="249"/>
      <c r="D216" s="239" t="s">
        <v>152</v>
      </c>
      <c r="E216" s="250" t="s">
        <v>1</v>
      </c>
      <c r="F216" s="251" t="s">
        <v>155</v>
      </c>
      <c r="G216" s="249"/>
      <c r="H216" s="252">
        <v>45.100000000000001</v>
      </c>
      <c r="I216" s="249"/>
      <c r="J216" s="249"/>
      <c r="K216" s="249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152</v>
      </c>
      <c r="AU216" s="257" t="s">
        <v>82</v>
      </c>
      <c r="AV216" s="14" t="s">
        <v>150</v>
      </c>
      <c r="AW216" s="14" t="s">
        <v>29</v>
      </c>
      <c r="AX216" s="14" t="s">
        <v>80</v>
      </c>
      <c r="AY216" s="257" t="s">
        <v>143</v>
      </c>
    </row>
    <row r="217" s="2" customFormat="1" ht="14.4" customHeight="1">
      <c r="A217" s="33"/>
      <c r="B217" s="34"/>
      <c r="C217" s="225" t="s">
        <v>430</v>
      </c>
      <c r="D217" s="225" t="s">
        <v>145</v>
      </c>
      <c r="E217" s="226" t="s">
        <v>864</v>
      </c>
      <c r="F217" s="227" t="s">
        <v>865</v>
      </c>
      <c r="G217" s="228" t="s">
        <v>185</v>
      </c>
      <c r="H217" s="229">
        <v>20</v>
      </c>
      <c r="I217" s="230">
        <v>31.100000000000001</v>
      </c>
      <c r="J217" s="230">
        <f>ROUND(I217*H217,2)</f>
        <v>622</v>
      </c>
      <c r="K217" s="227" t="s">
        <v>149</v>
      </c>
      <c r="L217" s="39"/>
      <c r="M217" s="231" t="s">
        <v>1</v>
      </c>
      <c r="N217" s="232" t="s">
        <v>37</v>
      </c>
      <c r="O217" s="233">
        <v>0.073999999999999996</v>
      </c>
      <c r="P217" s="233">
        <f>O217*H217</f>
        <v>1.48</v>
      </c>
      <c r="Q217" s="233">
        <v>0</v>
      </c>
      <c r="R217" s="233">
        <f>Q217*H217</f>
        <v>0</v>
      </c>
      <c r="S217" s="233">
        <v>0</v>
      </c>
      <c r="T217" s="234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35" t="s">
        <v>215</v>
      </c>
      <c r="AT217" s="235" t="s">
        <v>145</v>
      </c>
      <c r="AU217" s="235" t="s">
        <v>82</v>
      </c>
      <c r="AY217" s="18" t="s">
        <v>143</v>
      </c>
      <c r="BE217" s="236">
        <f>IF(N217="základní",J217,0)</f>
        <v>622</v>
      </c>
      <c r="BF217" s="236">
        <f>IF(N217="snížená",J217,0)</f>
        <v>0</v>
      </c>
      <c r="BG217" s="236">
        <f>IF(N217="zákl. přenesená",J217,0)</f>
        <v>0</v>
      </c>
      <c r="BH217" s="236">
        <f>IF(N217="sníž. přenesená",J217,0)</f>
        <v>0</v>
      </c>
      <c r="BI217" s="236">
        <f>IF(N217="nulová",J217,0)</f>
        <v>0</v>
      </c>
      <c r="BJ217" s="18" t="s">
        <v>80</v>
      </c>
      <c r="BK217" s="236">
        <f>ROUND(I217*H217,2)</f>
        <v>622</v>
      </c>
      <c r="BL217" s="18" t="s">
        <v>215</v>
      </c>
      <c r="BM217" s="235" t="s">
        <v>671</v>
      </c>
    </row>
    <row r="218" s="2" customFormat="1" ht="14.4" customHeight="1">
      <c r="A218" s="33"/>
      <c r="B218" s="34"/>
      <c r="C218" s="225" t="s">
        <v>434</v>
      </c>
      <c r="D218" s="225" t="s">
        <v>145</v>
      </c>
      <c r="E218" s="226" t="s">
        <v>866</v>
      </c>
      <c r="F218" s="227" t="s">
        <v>867</v>
      </c>
      <c r="G218" s="228" t="s">
        <v>185</v>
      </c>
      <c r="H218" s="229">
        <v>6</v>
      </c>
      <c r="I218" s="230">
        <v>81.099999999999994</v>
      </c>
      <c r="J218" s="230">
        <f>ROUND(I218*H218,2)</f>
        <v>486.60000000000002</v>
      </c>
      <c r="K218" s="227" t="s">
        <v>149</v>
      </c>
      <c r="L218" s="39"/>
      <c r="M218" s="231" t="s">
        <v>1</v>
      </c>
      <c r="N218" s="232" t="s">
        <v>37</v>
      </c>
      <c r="O218" s="233">
        <v>0.19300000000000001</v>
      </c>
      <c r="P218" s="233">
        <f>O218*H218</f>
        <v>1.1579999999999999</v>
      </c>
      <c r="Q218" s="233">
        <v>0</v>
      </c>
      <c r="R218" s="233">
        <f>Q218*H218</f>
        <v>0</v>
      </c>
      <c r="S218" s="233">
        <v>0</v>
      </c>
      <c r="T218" s="234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35" t="s">
        <v>215</v>
      </c>
      <c r="AT218" s="235" t="s">
        <v>145</v>
      </c>
      <c r="AU218" s="235" t="s">
        <v>82</v>
      </c>
      <c r="AY218" s="18" t="s">
        <v>143</v>
      </c>
      <c r="BE218" s="236">
        <f>IF(N218="základní",J218,0)</f>
        <v>486.60000000000002</v>
      </c>
      <c r="BF218" s="236">
        <f>IF(N218="snížená",J218,0)</f>
        <v>0</v>
      </c>
      <c r="BG218" s="236">
        <f>IF(N218="zákl. přenesená",J218,0)</f>
        <v>0</v>
      </c>
      <c r="BH218" s="236">
        <f>IF(N218="sníž. přenesená",J218,0)</f>
        <v>0</v>
      </c>
      <c r="BI218" s="236">
        <f>IF(N218="nulová",J218,0)</f>
        <v>0</v>
      </c>
      <c r="BJ218" s="18" t="s">
        <v>80</v>
      </c>
      <c r="BK218" s="236">
        <f>ROUND(I218*H218,2)</f>
        <v>486.60000000000002</v>
      </c>
      <c r="BL218" s="18" t="s">
        <v>215</v>
      </c>
      <c r="BM218" s="235" t="s">
        <v>680</v>
      </c>
    </row>
    <row r="219" s="2" customFormat="1" ht="14.4" customHeight="1">
      <c r="A219" s="33"/>
      <c r="B219" s="34"/>
      <c r="C219" s="225" t="s">
        <v>438</v>
      </c>
      <c r="D219" s="225" t="s">
        <v>145</v>
      </c>
      <c r="E219" s="226" t="s">
        <v>868</v>
      </c>
      <c r="F219" s="227" t="s">
        <v>869</v>
      </c>
      <c r="G219" s="228" t="s">
        <v>805</v>
      </c>
      <c r="H219" s="229">
        <v>2</v>
      </c>
      <c r="I219" s="230">
        <v>140</v>
      </c>
      <c r="J219" s="230">
        <f>ROUND(I219*H219,2)</f>
        <v>280</v>
      </c>
      <c r="K219" s="227" t="s">
        <v>1</v>
      </c>
      <c r="L219" s="39"/>
      <c r="M219" s="231" t="s">
        <v>1</v>
      </c>
      <c r="N219" s="232" t="s">
        <v>37</v>
      </c>
      <c r="O219" s="233">
        <v>0</v>
      </c>
      <c r="P219" s="233">
        <f>O219*H219</f>
        <v>0</v>
      </c>
      <c r="Q219" s="233">
        <v>0</v>
      </c>
      <c r="R219" s="233">
        <f>Q219*H219</f>
        <v>0</v>
      </c>
      <c r="S219" s="233">
        <v>0</v>
      </c>
      <c r="T219" s="234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35" t="s">
        <v>215</v>
      </c>
      <c r="AT219" s="235" t="s">
        <v>145</v>
      </c>
      <c r="AU219" s="235" t="s">
        <v>82</v>
      </c>
      <c r="AY219" s="18" t="s">
        <v>143</v>
      </c>
      <c r="BE219" s="236">
        <f>IF(N219="základní",J219,0)</f>
        <v>280</v>
      </c>
      <c r="BF219" s="236">
        <f>IF(N219="snížená",J219,0)</f>
        <v>0</v>
      </c>
      <c r="BG219" s="236">
        <f>IF(N219="zákl. přenesená",J219,0)</f>
        <v>0</v>
      </c>
      <c r="BH219" s="236">
        <f>IF(N219="sníž. přenesená",J219,0)</f>
        <v>0</v>
      </c>
      <c r="BI219" s="236">
        <f>IF(N219="nulová",J219,0)</f>
        <v>0</v>
      </c>
      <c r="BJ219" s="18" t="s">
        <v>80</v>
      </c>
      <c r="BK219" s="236">
        <f>ROUND(I219*H219,2)</f>
        <v>280</v>
      </c>
      <c r="BL219" s="18" t="s">
        <v>215</v>
      </c>
      <c r="BM219" s="235" t="s">
        <v>688</v>
      </c>
    </row>
    <row r="220" s="2" customFormat="1" ht="14.4" customHeight="1">
      <c r="A220" s="33"/>
      <c r="B220" s="34"/>
      <c r="C220" s="225" t="s">
        <v>443</v>
      </c>
      <c r="D220" s="225" t="s">
        <v>145</v>
      </c>
      <c r="E220" s="226" t="s">
        <v>870</v>
      </c>
      <c r="F220" s="227" t="s">
        <v>871</v>
      </c>
      <c r="G220" s="228" t="s">
        <v>805</v>
      </c>
      <c r="H220" s="229">
        <v>4</v>
      </c>
      <c r="I220" s="230">
        <v>140</v>
      </c>
      <c r="J220" s="230">
        <f>ROUND(I220*H220,2)</f>
        <v>560</v>
      </c>
      <c r="K220" s="227" t="s">
        <v>1</v>
      </c>
      <c r="L220" s="39"/>
      <c r="M220" s="231" t="s">
        <v>1</v>
      </c>
      <c r="N220" s="232" t="s">
        <v>37</v>
      </c>
      <c r="O220" s="233">
        <v>0</v>
      </c>
      <c r="P220" s="233">
        <f>O220*H220</f>
        <v>0</v>
      </c>
      <c r="Q220" s="233">
        <v>0</v>
      </c>
      <c r="R220" s="233">
        <f>Q220*H220</f>
        <v>0</v>
      </c>
      <c r="S220" s="233">
        <v>0</v>
      </c>
      <c r="T220" s="234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35" t="s">
        <v>215</v>
      </c>
      <c r="AT220" s="235" t="s">
        <v>145</v>
      </c>
      <c r="AU220" s="235" t="s">
        <v>82</v>
      </c>
      <c r="AY220" s="18" t="s">
        <v>143</v>
      </c>
      <c r="BE220" s="236">
        <f>IF(N220="základní",J220,0)</f>
        <v>560</v>
      </c>
      <c r="BF220" s="236">
        <f>IF(N220="snížená",J220,0)</f>
        <v>0</v>
      </c>
      <c r="BG220" s="236">
        <f>IF(N220="zákl. přenesená",J220,0)</f>
        <v>0</v>
      </c>
      <c r="BH220" s="236">
        <f>IF(N220="sníž. přenesená",J220,0)</f>
        <v>0</v>
      </c>
      <c r="BI220" s="236">
        <f>IF(N220="nulová",J220,0)</f>
        <v>0</v>
      </c>
      <c r="BJ220" s="18" t="s">
        <v>80</v>
      </c>
      <c r="BK220" s="236">
        <f>ROUND(I220*H220,2)</f>
        <v>560</v>
      </c>
      <c r="BL220" s="18" t="s">
        <v>215</v>
      </c>
      <c r="BM220" s="235" t="s">
        <v>700</v>
      </c>
    </row>
    <row r="221" s="2" customFormat="1" ht="24.15" customHeight="1">
      <c r="A221" s="33"/>
      <c r="B221" s="34"/>
      <c r="C221" s="225" t="s">
        <v>447</v>
      </c>
      <c r="D221" s="225" t="s">
        <v>145</v>
      </c>
      <c r="E221" s="226" t="s">
        <v>872</v>
      </c>
      <c r="F221" s="227" t="s">
        <v>873</v>
      </c>
      <c r="G221" s="228" t="s">
        <v>185</v>
      </c>
      <c r="H221" s="229">
        <v>3</v>
      </c>
      <c r="I221" s="230">
        <v>116</v>
      </c>
      <c r="J221" s="230">
        <f>ROUND(I221*H221,2)</f>
        <v>348</v>
      </c>
      <c r="K221" s="227" t="s">
        <v>149</v>
      </c>
      <c r="L221" s="39"/>
      <c r="M221" s="231" t="s">
        <v>1</v>
      </c>
      <c r="N221" s="232" t="s">
        <v>37</v>
      </c>
      <c r="O221" s="233">
        <v>0.30599999999999999</v>
      </c>
      <c r="P221" s="233">
        <f>O221*H221</f>
        <v>0.91799999999999993</v>
      </c>
      <c r="Q221" s="233">
        <v>0</v>
      </c>
      <c r="R221" s="233">
        <f>Q221*H221</f>
        <v>0</v>
      </c>
      <c r="S221" s="233">
        <v>0</v>
      </c>
      <c r="T221" s="234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35" t="s">
        <v>215</v>
      </c>
      <c r="AT221" s="235" t="s">
        <v>145</v>
      </c>
      <c r="AU221" s="235" t="s">
        <v>82</v>
      </c>
      <c r="AY221" s="18" t="s">
        <v>143</v>
      </c>
      <c r="BE221" s="236">
        <f>IF(N221="základní",J221,0)</f>
        <v>348</v>
      </c>
      <c r="BF221" s="236">
        <f>IF(N221="snížená",J221,0)</f>
        <v>0</v>
      </c>
      <c r="BG221" s="236">
        <f>IF(N221="zákl. přenesená",J221,0)</f>
        <v>0</v>
      </c>
      <c r="BH221" s="236">
        <f>IF(N221="sníž. přenesená",J221,0)</f>
        <v>0</v>
      </c>
      <c r="BI221" s="236">
        <f>IF(N221="nulová",J221,0)</f>
        <v>0</v>
      </c>
      <c r="BJ221" s="18" t="s">
        <v>80</v>
      </c>
      <c r="BK221" s="236">
        <f>ROUND(I221*H221,2)</f>
        <v>348</v>
      </c>
      <c r="BL221" s="18" t="s">
        <v>215</v>
      </c>
      <c r="BM221" s="235" t="s">
        <v>711</v>
      </c>
    </row>
    <row r="222" s="2" customFormat="1" ht="14.4" customHeight="1">
      <c r="A222" s="33"/>
      <c r="B222" s="34"/>
      <c r="C222" s="258" t="s">
        <v>451</v>
      </c>
      <c r="D222" s="258" t="s">
        <v>258</v>
      </c>
      <c r="E222" s="259" t="s">
        <v>874</v>
      </c>
      <c r="F222" s="260" t="s">
        <v>875</v>
      </c>
      <c r="G222" s="261" t="s">
        <v>185</v>
      </c>
      <c r="H222" s="262">
        <v>3</v>
      </c>
      <c r="I222" s="263">
        <v>145</v>
      </c>
      <c r="J222" s="263">
        <f>ROUND(I222*H222,2)</f>
        <v>435</v>
      </c>
      <c r="K222" s="260" t="s">
        <v>1</v>
      </c>
      <c r="L222" s="264"/>
      <c r="M222" s="265" t="s">
        <v>1</v>
      </c>
      <c r="N222" s="266" t="s">
        <v>37</v>
      </c>
      <c r="O222" s="233">
        <v>0</v>
      </c>
      <c r="P222" s="233">
        <f>O222*H222</f>
        <v>0</v>
      </c>
      <c r="Q222" s="233">
        <v>0</v>
      </c>
      <c r="R222" s="233">
        <f>Q222*H222</f>
        <v>0</v>
      </c>
      <c r="S222" s="233">
        <v>0</v>
      </c>
      <c r="T222" s="234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35" t="s">
        <v>310</v>
      </c>
      <c r="AT222" s="235" t="s">
        <v>258</v>
      </c>
      <c r="AU222" s="235" t="s">
        <v>82</v>
      </c>
      <c r="AY222" s="18" t="s">
        <v>143</v>
      </c>
      <c r="BE222" s="236">
        <f>IF(N222="základní",J222,0)</f>
        <v>435</v>
      </c>
      <c r="BF222" s="236">
        <f>IF(N222="snížená",J222,0)</f>
        <v>0</v>
      </c>
      <c r="BG222" s="236">
        <f>IF(N222="zákl. přenesená",J222,0)</f>
        <v>0</v>
      </c>
      <c r="BH222" s="236">
        <f>IF(N222="sníž. přenesená",J222,0)</f>
        <v>0</v>
      </c>
      <c r="BI222" s="236">
        <f>IF(N222="nulová",J222,0)</f>
        <v>0</v>
      </c>
      <c r="BJ222" s="18" t="s">
        <v>80</v>
      </c>
      <c r="BK222" s="236">
        <f>ROUND(I222*H222,2)</f>
        <v>435</v>
      </c>
      <c r="BL222" s="18" t="s">
        <v>215</v>
      </c>
      <c r="BM222" s="235" t="s">
        <v>723</v>
      </c>
    </row>
    <row r="223" s="2" customFormat="1" ht="14.4" customHeight="1">
      <c r="A223" s="33"/>
      <c r="B223" s="34"/>
      <c r="C223" s="258" t="s">
        <v>455</v>
      </c>
      <c r="D223" s="258" t="s">
        <v>258</v>
      </c>
      <c r="E223" s="259" t="s">
        <v>876</v>
      </c>
      <c r="F223" s="260" t="s">
        <v>877</v>
      </c>
      <c r="G223" s="261" t="s">
        <v>185</v>
      </c>
      <c r="H223" s="262">
        <v>3</v>
      </c>
      <c r="I223" s="263">
        <v>55</v>
      </c>
      <c r="J223" s="263">
        <f>ROUND(I223*H223,2)</f>
        <v>165</v>
      </c>
      <c r="K223" s="260" t="s">
        <v>1</v>
      </c>
      <c r="L223" s="264"/>
      <c r="M223" s="265" t="s">
        <v>1</v>
      </c>
      <c r="N223" s="266" t="s">
        <v>37</v>
      </c>
      <c r="O223" s="233">
        <v>0</v>
      </c>
      <c r="P223" s="233">
        <f>O223*H223</f>
        <v>0</v>
      </c>
      <c r="Q223" s="233">
        <v>0</v>
      </c>
      <c r="R223" s="233">
        <f>Q223*H223</f>
        <v>0</v>
      </c>
      <c r="S223" s="233">
        <v>0</v>
      </c>
      <c r="T223" s="234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35" t="s">
        <v>310</v>
      </c>
      <c r="AT223" s="235" t="s">
        <v>258</v>
      </c>
      <c r="AU223" s="235" t="s">
        <v>82</v>
      </c>
      <c r="AY223" s="18" t="s">
        <v>143</v>
      </c>
      <c r="BE223" s="236">
        <f>IF(N223="základní",J223,0)</f>
        <v>165</v>
      </c>
      <c r="BF223" s="236">
        <f>IF(N223="snížená",J223,0)</f>
        <v>0</v>
      </c>
      <c r="BG223" s="236">
        <f>IF(N223="zákl. přenesená",J223,0)</f>
        <v>0</v>
      </c>
      <c r="BH223" s="236">
        <f>IF(N223="sníž. přenesená",J223,0)</f>
        <v>0</v>
      </c>
      <c r="BI223" s="236">
        <f>IF(N223="nulová",J223,0)</f>
        <v>0</v>
      </c>
      <c r="BJ223" s="18" t="s">
        <v>80</v>
      </c>
      <c r="BK223" s="236">
        <f>ROUND(I223*H223,2)</f>
        <v>165</v>
      </c>
      <c r="BL223" s="18" t="s">
        <v>215</v>
      </c>
      <c r="BM223" s="235" t="s">
        <v>731</v>
      </c>
    </row>
    <row r="224" s="2" customFormat="1" ht="14.4" customHeight="1">
      <c r="A224" s="33"/>
      <c r="B224" s="34"/>
      <c r="C224" s="225" t="s">
        <v>459</v>
      </c>
      <c r="D224" s="225" t="s">
        <v>145</v>
      </c>
      <c r="E224" s="226" t="s">
        <v>878</v>
      </c>
      <c r="F224" s="227" t="s">
        <v>879</v>
      </c>
      <c r="G224" s="228" t="s">
        <v>185</v>
      </c>
      <c r="H224" s="229">
        <v>2</v>
      </c>
      <c r="I224" s="230">
        <v>124</v>
      </c>
      <c r="J224" s="230">
        <f>ROUND(I224*H224,2)</f>
        <v>248</v>
      </c>
      <c r="K224" s="227" t="s">
        <v>149</v>
      </c>
      <c r="L224" s="39"/>
      <c r="M224" s="231" t="s">
        <v>1</v>
      </c>
      <c r="N224" s="232" t="s">
        <v>37</v>
      </c>
      <c r="O224" s="233">
        <v>0.32700000000000001</v>
      </c>
      <c r="P224" s="233">
        <f>O224*H224</f>
        <v>0.65400000000000003</v>
      </c>
      <c r="Q224" s="233">
        <v>0</v>
      </c>
      <c r="R224" s="233">
        <f>Q224*H224</f>
        <v>0</v>
      </c>
      <c r="S224" s="233">
        <v>0</v>
      </c>
      <c r="T224" s="234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35" t="s">
        <v>215</v>
      </c>
      <c r="AT224" s="235" t="s">
        <v>145</v>
      </c>
      <c r="AU224" s="235" t="s">
        <v>82</v>
      </c>
      <c r="AY224" s="18" t="s">
        <v>143</v>
      </c>
      <c r="BE224" s="236">
        <f>IF(N224="základní",J224,0)</f>
        <v>248</v>
      </c>
      <c r="BF224" s="236">
        <f>IF(N224="snížená",J224,0)</f>
        <v>0</v>
      </c>
      <c r="BG224" s="236">
        <f>IF(N224="zákl. přenesená",J224,0)</f>
        <v>0</v>
      </c>
      <c r="BH224" s="236">
        <f>IF(N224="sníž. přenesená",J224,0)</f>
        <v>0</v>
      </c>
      <c r="BI224" s="236">
        <f>IF(N224="nulová",J224,0)</f>
        <v>0</v>
      </c>
      <c r="BJ224" s="18" t="s">
        <v>80</v>
      </c>
      <c r="BK224" s="236">
        <f>ROUND(I224*H224,2)</f>
        <v>248</v>
      </c>
      <c r="BL224" s="18" t="s">
        <v>215</v>
      </c>
      <c r="BM224" s="235" t="s">
        <v>739</v>
      </c>
    </row>
    <row r="225" s="2" customFormat="1" ht="14.4" customHeight="1">
      <c r="A225" s="33"/>
      <c r="B225" s="34"/>
      <c r="C225" s="258" t="s">
        <v>464</v>
      </c>
      <c r="D225" s="258" t="s">
        <v>258</v>
      </c>
      <c r="E225" s="259" t="s">
        <v>880</v>
      </c>
      <c r="F225" s="260" t="s">
        <v>881</v>
      </c>
      <c r="G225" s="261" t="s">
        <v>805</v>
      </c>
      <c r="H225" s="262">
        <v>2</v>
      </c>
      <c r="I225" s="263">
        <v>85</v>
      </c>
      <c r="J225" s="263">
        <f>ROUND(I225*H225,2)</f>
        <v>170</v>
      </c>
      <c r="K225" s="260" t="s">
        <v>1</v>
      </c>
      <c r="L225" s="264"/>
      <c r="M225" s="265" t="s">
        <v>1</v>
      </c>
      <c r="N225" s="266" t="s">
        <v>37</v>
      </c>
      <c r="O225" s="233">
        <v>0</v>
      </c>
      <c r="P225" s="233">
        <f>O225*H225</f>
        <v>0</v>
      </c>
      <c r="Q225" s="233">
        <v>0</v>
      </c>
      <c r="R225" s="233">
        <f>Q225*H225</f>
        <v>0</v>
      </c>
      <c r="S225" s="233">
        <v>0</v>
      </c>
      <c r="T225" s="234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35" t="s">
        <v>310</v>
      </c>
      <c r="AT225" s="235" t="s">
        <v>258</v>
      </c>
      <c r="AU225" s="235" t="s">
        <v>82</v>
      </c>
      <c r="AY225" s="18" t="s">
        <v>143</v>
      </c>
      <c r="BE225" s="236">
        <f>IF(N225="základní",J225,0)</f>
        <v>170</v>
      </c>
      <c r="BF225" s="236">
        <f>IF(N225="snížená",J225,0)</f>
        <v>0</v>
      </c>
      <c r="BG225" s="236">
        <f>IF(N225="zákl. přenesená",J225,0)</f>
        <v>0</v>
      </c>
      <c r="BH225" s="236">
        <f>IF(N225="sníž. přenesená",J225,0)</f>
        <v>0</v>
      </c>
      <c r="BI225" s="236">
        <f>IF(N225="nulová",J225,0)</f>
        <v>0</v>
      </c>
      <c r="BJ225" s="18" t="s">
        <v>80</v>
      </c>
      <c r="BK225" s="236">
        <f>ROUND(I225*H225,2)</f>
        <v>170</v>
      </c>
      <c r="BL225" s="18" t="s">
        <v>215</v>
      </c>
      <c r="BM225" s="235" t="s">
        <v>882</v>
      </c>
    </row>
    <row r="226" s="2" customFormat="1" ht="14.4" customHeight="1">
      <c r="A226" s="33"/>
      <c r="B226" s="34"/>
      <c r="C226" s="258" t="s">
        <v>468</v>
      </c>
      <c r="D226" s="258" t="s">
        <v>258</v>
      </c>
      <c r="E226" s="259" t="s">
        <v>876</v>
      </c>
      <c r="F226" s="260" t="s">
        <v>877</v>
      </c>
      <c r="G226" s="261" t="s">
        <v>185</v>
      </c>
      <c r="H226" s="262">
        <v>2</v>
      </c>
      <c r="I226" s="263">
        <v>55</v>
      </c>
      <c r="J226" s="263">
        <f>ROUND(I226*H226,2)</f>
        <v>110</v>
      </c>
      <c r="K226" s="260" t="s">
        <v>1</v>
      </c>
      <c r="L226" s="264"/>
      <c r="M226" s="265" t="s">
        <v>1</v>
      </c>
      <c r="N226" s="266" t="s">
        <v>37</v>
      </c>
      <c r="O226" s="233">
        <v>0</v>
      </c>
      <c r="P226" s="233">
        <f>O226*H226</f>
        <v>0</v>
      </c>
      <c r="Q226" s="233">
        <v>0</v>
      </c>
      <c r="R226" s="233">
        <f>Q226*H226</f>
        <v>0</v>
      </c>
      <c r="S226" s="233">
        <v>0</v>
      </c>
      <c r="T226" s="234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35" t="s">
        <v>310</v>
      </c>
      <c r="AT226" s="235" t="s">
        <v>258</v>
      </c>
      <c r="AU226" s="235" t="s">
        <v>82</v>
      </c>
      <c r="AY226" s="18" t="s">
        <v>143</v>
      </c>
      <c r="BE226" s="236">
        <f>IF(N226="základní",J226,0)</f>
        <v>110</v>
      </c>
      <c r="BF226" s="236">
        <f>IF(N226="snížená",J226,0)</f>
        <v>0</v>
      </c>
      <c r="BG226" s="236">
        <f>IF(N226="zákl. přenesená",J226,0)</f>
        <v>0</v>
      </c>
      <c r="BH226" s="236">
        <f>IF(N226="sníž. přenesená",J226,0)</f>
        <v>0</v>
      </c>
      <c r="BI226" s="236">
        <f>IF(N226="nulová",J226,0)</f>
        <v>0</v>
      </c>
      <c r="BJ226" s="18" t="s">
        <v>80</v>
      </c>
      <c r="BK226" s="236">
        <f>ROUND(I226*H226,2)</f>
        <v>110</v>
      </c>
      <c r="BL226" s="18" t="s">
        <v>215</v>
      </c>
      <c r="BM226" s="235" t="s">
        <v>883</v>
      </c>
    </row>
    <row r="227" s="2" customFormat="1" ht="24.15" customHeight="1">
      <c r="A227" s="33"/>
      <c r="B227" s="34"/>
      <c r="C227" s="225" t="s">
        <v>316</v>
      </c>
      <c r="D227" s="225" t="s">
        <v>145</v>
      </c>
      <c r="E227" s="226" t="s">
        <v>884</v>
      </c>
      <c r="F227" s="227" t="s">
        <v>885</v>
      </c>
      <c r="G227" s="228" t="s">
        <v>185</v>
      </c>
      <c r="H227" s="229">
        <v>37</v>
      </c>
      <c r="I227" s="230">
        <v>50.700000000000003</v>
      </c>
      <c r="J227" s="230">
        <f>ROUND(I227*H227,2)</f>
        <v>1875.9000000000001</v>
      </c>
      <c r="K227" s="227" t="s">
        <v>149</v>
      </c>
      <c r="L227" s="39"/>
      <c r="M227" s="231" t="s">
        <v>1</v>
      </c>
      <c r="N227" s="232" t="s">
        <v>37</v>
      </c>
      <c r="O227" s="233">
        <v>0.13400000000000001</v>
      </c>
      <c r="P227" s="233">
        <f>O227*H227</f>
        <v>4.9580000000000002</v>
      </c>
      <c r="Q227" s="233">
        <v>0</v>
      </c>
      <c r="R227" s="233">
        <f>Q227*H227</f>
        <v>0</v>
      </c>
      <c r="S227" s="233">
        <v>0</v>
      </c>
      <c r="T227" s="234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35" t="s">
        <v>215</v>
      </c>
      <c r="AT227" s="235" t="s">
        <v>145</v>
      </c>
      <c r="AU227" s="235" t="s">
        <v>82</v>
      </c>
      <c r="AY227" s="18" t="s">
        <v>143</v>
      </c>
      <c r="BE227" s="236">
        <f>IF(N227="základní",J227,0)</f>
        <v>1875.9000000000001</v>
      </c>
      <c r="BF227" s="236">
        <f>IF(N227="snížená",J227,0)</f>
        <v>0</v>
      </c>
      <c r="BG227" s="236">
        <f>IF(N227="zákl. přenesená",J227,0)</f>
        <v>0</v>
      </c>
      <c r="BH227" s="236">
        <f>IF(N227="sníž. přenesená",J227,0)</f>
        <v>0</v>
      </c>
      <c r="BI227" s="236">
        <f>IF(N227="nulová",J227,0)</f>
        <v>0</v>
      </c>
      <c r="BJ227" s="18" t="s">
        <v>80</v>
      </c>
      <c r="BK227" s="236">
        <f>ROUND(I227*H227,2)</f>
        <v>1875.9000000000001</v>
      </c>
      <c r="BL227" s="18" t="s">
        <v>215</v>
      </c>
      <c r="BM227" s="235" t="s">
        <v>886</v>
      </c>
    </row>
    <row r="228" s="2" customFormat="1" ht="14.4" customHeight="1">
      <c r="A228" s="33"/>
      <c r="B228" s="34"/>
      <c r="C228" s="258" t="s">
        <v>476</v>
      </c>
      <c r="D228" s="258" t="s">
        <v>258</v>
      </c>
      <c r="E228" s="259" t="s">
        <v>887</v>
      </c>
      <c r="F228" s="260" t="s">
        <v>888</v>
      </c>
      <c r="G228" s="261" t="s">
        <v>185</v>
      </c>
      <c r="H228" s="262">
        <v>14</v>
      </c>
      <c r="I228" s="263">
        <v>115</v>
      </c>
      <c r="J228" s="263">
        <f>ROUND(I228*H228,2)</f>
        <v>1610</v>
      </c>
      <c r="K228" s="260" t="s">
        <v>1</v>
      </c>
      <c r="L228" s="264"/>
      <c r="M228" s="265" t="s">
        <v>1</v>
      </c>
      <c r="N228" s="266" t="s">
        <v>37</v>
      </c>
      <c r="O228" s="233">
        <v>0</v>
      </c>
      <c r="P228" s="233">
        <f>O228*H228</f>
        <v>0</v>
      </c>
      <c r="Q228" s="233">
        <v>0</v>
      </c>
      <c r="R228" s="233">
        <f>Q228*H228</f>
        <v>0</v>
      </c>
      <c r="S228" s="233">
        <v>0</v>
      </c>
      <c r="T228" s="234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35" t="s">
        <v>310</v>
      </c>
      <c r="AT228" s="235" t="s">
        <v>258</v>
      </c>
      <c r="AU228" s="235" t="s">
        <v>82</v>
      </c>
      <c r="AY228" s="18" t="s">
        <v>143</v>
      </c>
      <c r="BE228" s="236">
        <f>IF(N228="základní",J228,0)</f>
        <v>1610</v>
      </c>
      <c r="BF228" s="236">
        <f>IF(N228="snížená",J228,0)</f>
        <v>0</v>
      </c>
      <c r="BG228" s="236">
        <f>IF(N228="zákl. přenesená",J228,0)</f>
        <v>0</v>
      </c>
      <c r="BH228" s="236">
        <f>IF(N228="sníž. přenesená",J228,0)</f>
        <v>0</v>
      </c>
      <c r="BI228" s="236">
        <f>IF(N228="nulová",J228,0)</f>
        <v>0</v>
      </c>
      <c r="BJ228" s="18" t="s">
        <v>80</v>
      </c>
      <c r="BK228" s="236">
        <f>ROUND(I228*H228,2)</f>
        <v>1610</v>
      </c>
      <c r="BL228" s="18" t="s">
        <v>215</v>
      </c>
      <c r="BM228" s="235" t="s">
        <v>889</v>
      </c>
    </row>
    <row r="229" s="2" customFormat="1" ht="14.4" customHeight="1">
      <c r="A229" s="33"/>
      <c r="B229" s="34"/>
      <c r="C229" s="258" t="s">
        <v>480</v>
      </c>
      <c r="D229" s="258" t="s">
        <v>258</v>
      </c>
      <c r="E229" s="259" t="s">
        <v>890</v>
      </c>
      <c r="F229" s="260" t="s">
        <v>891</v>
      </c>
      <c r="G229" s="261" t="s">
        <v>185</v>
      </c>
      <c r="H229" s="262">
        <v>18</v>
      </c>
      <c r="I229" s="263">
        <v>115</v>
      </c>
      <c r="J229" s="263">
        <f>ROUND(I229*H229,2)</f>
        <v>2070</v>
      </c>
      <c r="K229" s="260" t="s">
        <v>1</v>
      </c>
      <c r="L229" s="264"/>
      <c r="M229" s="265" t="s">
        <v>1</v>
      </c>
      <c r="N229" s="266" t="s">
        <v>37</v>
      </c>
      <c r="O229" s="233">
        <v>0</v>
      </c>
      <c r="P229" s="233">
        <f>O229*H229</f>
        <v>0</v>
      </c>
      <c r="Q229" s="233">
        <v>0</v>
      </c>
      <c r="R229" s="233">
        <f>Q229*H229</f>
        <v>0</v>
      </c>
      <c r="S229" s="233">
        <v>0</v>
      </c>
      <c r="T229" s="234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35" t="s">
        <v>310</v>
      </c>
      <c r="AT229" s="235" t="s">
        <v>258</v>
      </c>
      <c r="AU229" s="235" t="s">
        <v>82</v>
      </c>
      <c r="AY229" s="18" t="s">
        <v>143</v>
      </c>
      <c r="BE229" s="236">
        <f>IF(N229="základní",J229,0)</f>
        <v>2070</v>
      </c>
      <c r="BF229" s="236">
        <f>IF(N229="snížená",J229,0)</f>
        <v>0</v>
      </c>
      <c r="BG229" s="236">
        <f>IF(N229="zákl. přenesená",J229,0)</f>
        <v>0</v>
      </c>
      <c r="BH229" s="236">
        <f>IF(N229="sníž. přenesená",J229,0)</f>
        <v>0</v>
      </c>
      <c r="BI229" s="236">
        <f>IF(N229="nulová",J229,0)</f>
        <v>0</v>
      </c>
      <c r="BJ229" s="18" t="s">
        <v>80</v>
      </c>
      <c r="BK229" s="236">
        <f>ROUND(I229*H229,2)</f>
        <v>2070</v>
      </c>
      <c r="BL229" s="18" t="s">
        <v>215</v>
      </c>
      <c r="BM229" s="235" t="s">
        <v>892</v>
      </c>
    </row>
    <row r="230" s="2" customFormat="1" ht="14.4" customHeight="1">
      <c r="A230" s="33"/>
      <c r="B230" s="34"/>
      <c r="C230" s="258" t="s">
        <v>485</v>
      </c>
      <c r="D230" s="258" t="s">
        <v>258</v>
      </c>
      <c r="E230" s="259" t="s">
        <v>893</v>
      </c>
      <c r="F230" s="260" t="s">
        <v>894</v>
      </c>
      <c r="G230" s="261" t="s">
        <v>185</v>
      </c>
      <c r="H230" s="262">
        <v>5</v>
      </c>
      <c r="I230" s="263">
        <v>165</v>
      </c>
      <c r="J230" s="263">
        <f>ROUND(I230*H230,2)</f>
        <v>825</v>
      </c>
      <c r="K230" s="260" t="s">
        <v>1</v>
      </c>
      <c r="L230" s="264"/>
      <c r="M230" s="265" t="s">
        <v>1</v>
      </c>
      <c r="N230" s="266" t="s">
        <v>37</v>
      </c>
      <c r="O230" s="233">
        <v>0</v>
      </c>
      <c r="P230" s="233">
        <f>O230*H230</f>
        <v>0</v>
      </c>
      <c r="Q230" s="233">
        <v>0</v>
      </c>
      <c r="R230" s="233">
        <f>Q230*H230</f>
        <v>0</v>
      </c>
      <c r="S230" s="233">
        <v>0</v>
      </c>
      <c r="T230" s="234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35" t="s">
        <v>310</v>
      </c>
      <c r="AT230" s="235" t="s">
        <v>258</v>
      </c>
      <c r="AU230" s="235" t="s">
        <v>82</v>
      </c>
      <c r="AY230" s="18" t="s">
        <v>143</v>
      </c>
      <c r="BE230" s="236">
        <f>IF(N230="základní",J230,0)</f>
        <v>825</v>
      </c>
      <c r="BF230" s="236">
        <f>IF(N230="snížená",J230,0)</f>
        <v>0</v>
      </c>
      <c r="BG230" s="236">
        <f>IF(N230="zákl. přenesená",J230,0)</f>
        <v>0</v>
      </c>
      <c r="BH230" s="236">
        <f>IF(N230="sníž. přenesená",J230,0)</f>
        <v>0</v>
      </c>
      <c r="BI230" s="236">
        <f>IF(N230="nulová",J230,0)</f>
        <v>0</v>
      </c>
      <c r="BJ230" s="18" t="s">
        <v>80</v>
      </c>
      <c r="BK230" s="236">
        <f>ROUND(I230*H230,2)</f>
        <v>825</v>
      </c>
      <c r="BL230" s="18" t="s">
        <v>215</v>
      </c>
      <c r="BM230" s="235" t="s">
        <v>895</v>
      </c>
    </row>
    <row r="231" s="2" customFormat="1" ht="24.15" customHeight="1">
      <c r="A231" s="33"/>
      <c r="B231" s="34"/>
      <c r="C231" s="258" t="s">
        <v>490</v>
      </c>
      <c r="D231" s="258" t="s">
        <v>258</v>
      </c>
      <c r="E231" s="259" t="s">
        <v>896</v>
      </c>
      <c r="F231" s="260" t="s">
        <v>897</v>
      </c>
      <c r="G231" s="261" t="s">
        <v>185</v>
      </c>
      <c r="H231" s="262">
        <v>37</v>
      </c>
      <c r="I231" s="263">
        <v>23.399999999999999</v>
      </c>
      <c r="J231" s="263">
        <f>ROUND(I231*H231,2)</f>
        <v>865.79999999999995</v>
      </c>
      <c r="K231" s="260" t="s">
        <v>898</v>
      </c>
      <c r="L231" s="264"/>
      <c r="M231" s="265" t="s">
        <v>1</v>
      </c>
      <c r="N231" s="266" t="s">
        <v>37</v>
      </c>
      <c r="O231" s="233">
        <v>0</v>
      </c>
      <c r="P231" s="233">
        <f>O231*H231</f>
        <v>0</v>
      </c>
      <c r="Q231" s="233">
        <v>0</v>
      </c>
      <c r="R231" s="233">
        <f>Q231*H231</f>
        <v>0</v>
      </c>
      <c r="S231" s="233">
        <v>0</v>
      </c>
      <c r="T231" s="234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35" t="s">
        <v>310</v>
      </c>
      <c r="AT231" s="235" t="s">
        <v>258</v>
      </c>
      <c r="AU231" s="235" t="s">
        <v>82</v>
      </c>
      <c r="AY231" s="18" t="s">
        <v>143</v>
      </c>
      <c r="BE231" s="236">
        <f>IF(N231="základní",J231,0)</f>
        <v>865.79999999999995</v>
      </c>
      <c r="BF231" s="236">
        <f>IF(N231="snížená",J231,0)</f>
        <v>0</v>
      </c>
      <c r="BG231" s="236">
        <f>IF(N231="zákl. přenesená",J231,0)</f>
        <v>0</v>
      </c>
      <c r="BH231" s="236">
        <f>IF(N231="sníž. přenesená",J231,0)</f>
        <v>0</v>
      </c>
      <c r="BI231" s="236">
        <f>IF(N231="nulová",J231,0)</f>
        <v>0</v>
      </c>
      <c r="BJ231" s="18" t="s">
        <v>80</v>
      </c>
      <c r="BK231" s="236">
        <f>ROUND(I231*H231,2)</f>
        <v>865.79999999999995</v>
      </c>
      <c r="BL231" s="18" t="s">
        <v>215</v>
      </c>
      <c r="BM231" s="235" t="s">
        <v>899</v>
      </c>
    </row>
    <row r="232" s="2" customFormat="1" ht="14.4" customHeight="1">
      <c r="A232" s="33"/>
      <c r="B232" s="34"/>
      <c r="C232" s="258" t="s">
        <v>496</v>
      </c>
      <c r="D232" s="258" t="s">
        <v>258</v>
      </c>
      <c r="E232" s="259" t="s">
        <v>876</v>
      </c>
      <c r="F232" s="260" t="s">
        <v>877</v>
      </c>
      <c r="G232" s="261" t="s">
        <v>185</v>
      </c>
      <c r="H232" s="262">
        <v>23</v>
      </c>
      <c r="I232" s="263">
        <v>55</v>
      </c>
      <c r="J232" s="263">
        <f>ROUND(I232*H232,2)</f>
        <v>1265</v>
      </c>
      <c r="K232" s="260" t="s">
        <v>1</v>
      </c>
      <c r="L232" s="264"/>
      <c r="M232" s="265" t="s">
        <v>1</v>
      </c>
      <c r="N232" s="266" t="s">
        <v>37</v>
      </c>
      <c r="O232" s="233">
        <v>0</v>
      </c>
      <c r="P232" s="233">
        <f>O232*H232</f>
        <v>0</v>
      </c>
      <c r="Q232" s="233">
        <v>0</v>
      </c>
      <c r="R232" s="233">
        <f>Q232*H232</f>
        <v>0</v>
      </c>
      <c r="S232" s="233">
        <v>0</v>
      </c>
      <c r="T232" s="234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35" t="s">
        <v>310</v>
      </c>
      <c r="AT232" s="235" t="s">
        <v>258</v>
      </c>
      <c r="AU232" s="235" t="s">
        <v>82</v>
      </c>
      <c r="AY232" s="18" t="s">
        <v>143</v>
      </c>
      <c r="BE232" s="236">
        <f>IF(N232="základní",J232,0)</f>
        <v>1265</v>
      </c>
      <c r="BF232" s="236">
        <f>IF(N232="snížená",J232,0)</f>
        <v>0</v>
      </c>
      <c r="BG232" s="236">
        <f>IF(N232="zákl. přenesená",J232,0)</f>
        <v>0</v>
      </c>
      <c r="BH232" s="236">
        <f>IF(N232="sníž. přenesená",J232,0)</f>
        <v>0</v>
      </c>
      <c r="BI232" s="236">
        <f>IF(N232="nulová",J232,0)</f>
        <v>0</v>
      </c>
      <c r="BJ232" s="18" t="s">
        <v>80</v>
      </c>
      <c r="BK232" s="236">
        <f>ROUND(I232*H232,2)</f>
        <v>1265</v>
      </c>
      <c r="BL232" s="18" t="s">
        <v>215</v>
      </c>
      <c r="BM232" s="235" t="s">
        <v>900</v>
      </c>
    </row>
    <row r="233" s="2" customFormat="1" ht="14.4" customHeight="1">
      <c r="A233" s="33"/>
      <c r="B233" s="34"/>
      <c r="C233" s="258" t="s">
        <v>504</v>
      </c>
      <c r="D233" s="258" t="s">
        <v>258</v>
      </c>
      <c r="E233" s="259" t="s">
        <v>901</v>
      </c>
      <c r="F233" s="260" t="s">
        <v>902</v>
      </c>
      <c r="G233" s="261" t="s">
        <v>185</v>
      </c>
      <c r="H233" s="262">
        <v>14</v>
      </c>
      <c r="I233" s="263">
        <v>56</v>
      </c>
      <c r="J233" s="263">
        <f>ROUND(I233*H233,2)</f>
        <v>784</v>
      </c>
      <c r="K233" s="260" t="s">
        <v>1</v>
      </c>
      <c r="L233" s="264"/>
      <c r="M233" s="265" t="s">
        <v>1</v>
      </c>
      <c r="N233" s="266" t="s">
        <v>37</v>
      </c>
      <c r="O233" s="233">
        <v>0</v>
      </c>
      <c r="P233" s="233">
        <f>O233*H233</f>
        <v>0</v>
      </c>
      <c r="Q233" s="233">
        <v>0</v>
      </c>
      <c r="R233" s="233">
        <f>Q233*H233</f>
        <v>0</v>
      </c>
      <c r="S233" s="233">
        <v>0</v>
      </c>
      <c r="T233" s="234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35" t="s">
        <v>310</v>
      </c>
      <c r="AT233" s="235" t="s">
        <v>258</v>
      </c>
      <c r="AU233" s="235" t="s">
        <v>82</v>
      </c>
      <c r="AY233" s="18" t="s">
        <v>143</v>
      </c>
      <c r="BE233" s="236">
        <f>IF(N233="základní",J233,0)</f>
        <v>784</v>
      </c>
      <c r="BF233" s="236">
        <f>IF(N233="snížená",J233,0)</f>
        <v>0</v>
      </c>
      <c r="BG233" s="236">
        <f>IF(N233="zákl. přenesená",J233,0)</f>
        <v>0</v>
      </c>
      <c r="BH233" s="236">
        <f>IF(N233="sníž. přenesená",J233,0)</f>
        <v>0</v>
      </c>
      <c r="BI233" s="236">
        <f>IF(N233="nulová",J233,0)</f>
        <v>0</v>
      </c>
      <c r="BJ233" s="18" t="s">
        <v>80</v>
      </c>
      <c r="BK233" s="236">
        <f>ROUND(I233*H233,2)</f>
        <v>784</v>
      </c>
      <c r="BL233" s="18" t="s">
        <v>215</v>
      </c>
      <c r="BM233" s="235" t="s">
        <v>903</v>
      </c>
    </row>
    <row r="234" s="2" customFormat="1" ht="14.4" customHeight="1">
      <c r="A234" s="33"/>
      <c r="B234" s="34"/>
      <c r="C234" s="258" t="s">
        <v>508</v>
      </c>
      <c r="D234" s="258" t="s">
        <v>258</v>
      </c>
      <c r="E234" s="259" t="s">
        <v>904</v>
      </c>
      <c r="F234" s="260" t="s">
        <v>905</v>
      </c>
      <c r="G234" s="261" t="s">
        <v>185</v>
      </c>
      <c r="H234" s="262">
        <v>14</v>
      </c>
      <c r="I234" s="263">
        <v>35</v>
      </c>
      <c r="J234" s="263">
        <f>ROUND(I234*H234,2)</f>
        <v>490</v>
      </c>
      <c r="K234" s="260" t="s">
        <v>1</v>
      </c>
      <c r="L234" s="264"/>
      <c r="M234" s="265" t="s">
        <v>1</v>
      </c>
      <c r="N234" s="266" t="s">
        <v>37</v>
      </c>
      <c r="O234" s="233">
        <v>0</v>
      </c>
      <c r="P234" s="233">
        <f>O234*H234</f>
        <v>0</v>
      </c>
      <c r="Q234" s="233">
        <v>0</v>
      </c>
      <c r="R234" s="233">
        <f>Q234*H234</f>
        <v>0</v>
      </c>
      <c r="S234" s="233">
        <v>0</v>
      </c>
      <c r="T234" s="234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35" t="s">
        <v>310</v>
      </c>
      <c r="AT234" s="235" t="s">
        <v>258</v>
      </c>
      <c r="AU234" s="235" t="s">
        <v>82</v>
      </c>
      <c r="AY234" s="18" t="s">
        <v>143</v>
      </c>
      <c r="BE234" s="236">
        <f>IF(N234="základní",J234,0)</f>
        <v>490</v>
      </c>
      <c r="BF234" s="236">
        <f>IF(N234="snížená",J234,0)</f>
        <v>0</v>
      </c>
      <c r="BG234" s="236">
        <f>IF(N234="zákl. přenesená",J234,0)</f>
        <v>0</v>
      </c>
      <c r="BH234" s="236">
        <f>IF(N234="sníž. přenesená",J234,0)</f>
        <v>0</v>
      </c>
      <c r="BI234" s="236">
        <f>IF(N234="nulová",J234,0)</f>
        <v>0</v>
      </c>
      <c r="BJ234" s="18" t="s">
        <v>80</v>
      </c>
      <c r="BK234" s="236">
        <f>ROUND(I234*H234,2)</f>
        <v>490</v>
      </c>
      <c r="BL234" s="18" t="s">
        <v>215</v>
      </c>
      <c r="BM234" s="235" t="s">
        <v>906</v>
      </c>
    </row>
    <row r="235" s="2" customFormat="1" ht="24.15" customHeight="1">
      <c r="A235" s="33"/>
      <c r="B235" s="34"/>
      <c r="C235" s="225" t="s">
        <v>515</v>
      </c>
      <c r="D235" s="225" t="s">
        <v>145</v>
      </c>
      <c r="E235" s="226" t="s">
        <v>907</v>
      </c>
      <c r="F235" s="227" t="s">
        <v>908</v>
      </c>
      <c r="G235" s="228" t="s">
        <v>185</v>
      </c>
      <c r="H235" s="229">
        <v>11</v>
      </c>
      <c r="I235" s="230">
        <v>58.299999999999997</v>
      </c>
      <c r="J235" s="230">
        <f>ROUND(I235*H235,2)</f>
        <v>641.29999999999995</v>
      </c>
      <c r="K235" s="227" t="s">
        <v>149</v>
      </c>
      <c r="L235" s="39"/>
      <c r="M235" s="231" t="s">
        <v>1</v>
      </c>
      <c r="N235" s="232" t="s">
        <v>37</v>
      </c>
      <c r="O235" s="233">
        <v>0.154</v>
      </c>
      <c r="P235" s="233">
        <f>O235*H235</f>
        <v>1.694</v>
      </c>
      <c r="Q235" s="233">
        <v>0</v>
      </c>
      <c r="R235" s="233">
        <f>Q235*H235</f>
        <v>0</v>
      </c>
      <c r="S235" s="233">
        <v>0</v>
      </c>
      <c r="T235" s="234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35" t="s">
        <v>215</v>
      </c>
      <c r="AT235" s="235" t="s">
        <v>145</v>
      </c>
      <c r="AU235" s="235" t="s">
        <v>82</v>
      </c>
      <c r="AY235" s="18" t="s">
        <v>143</v>
      </c>
      <c r="BE235" s="236">
        <f>IF(N235="základní",J235,0)</f>
        <v>641.29999999999995</v>
      </c>
      <c r="BF235" s="236">
        <f>IF(N235="snížená",J235,0)</f>
        <v>0</v>
      </c>
      <c r="BG235" s="236">
        <f>IF(N235="zákl. přenesená",J235,0)</f>
        <v>0</v>
      </c>
      <c r="BH235" s="236">
        <f>IF(N235="sníž. přenesená",J235,0)</f>
        <v>0</v>
      </c>
      <c r="BI235" s="236">
        <f>IF(N235="nulová",J235,0)</f>
        <v>0</v>
      </c>
      <c r="BJ235" s="18" t="s">
        <v>80</v>
      </c>
      <c r="BK235" s="236">
        <f>ROUND(I235*H235,2)</f>
        <v>641.29999999999995</v>
      </c>
      <c r="BL235" s="18" t="s">
        <v>215</v>
      </c>
      <c r="BM235" s="235" t="s">
        <v>909</v>
      </c>
    </row>
    <row r="236" s="2" customFormat="1" ht="24.15" customHeight="1">
      <c r="A236" s="33"/>
      <c r="B236" s="34"/>
      <c r="C236" s="258" t="s">
        <v>521</v>
      </c>
      <c r="D236" s="258" t="s">
        <v>258</v>
      </c>
      <c r="E236" s="259" t="s">
        <v>896</v>
      </c>
      <c r="F236" s="260" t="s">
        <v>897</v>
      </c>
      <c r="G236" s="261" t="s">
        <v>185</v>
      </c>
      <c r="H236" s="262">
        <v>11</v>
      </c>
      <c r="I236" s="263">
        <v>23.399999999999999</v>
      </c>
      <c r="J236" s="263">
        <f>ROUND(I236*H236,2)</f>
        <v>257.39999999999998</v>
      </c>
      <c r="K236" s="260" t="s">
        <v>898</v>
      </c>
      <c r="L236" s="264"/>
      <c r="M236" s="265" t="s">
        <v>1</v>
      </c>
      <c r="N236" s="266" t="s">
        <v>37</v>
      </c>
      <c r="O236" s="233">
        <v>0</v>
      </c>
      <c r="P236" s="233">
        <f>O236*H236</f>
        <v>0</v>
      </c>
      <c r="Q236" s="233">
        <v>0</v>
      </c>
      <c r="R236" s="233">
        <f>Q236*H236</f>
        <v>0</v>
      </c>
      <c r="S236" s="233">
        <v>0</v>
      </c>
      <c r="T236" s="234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35" t="s">
        <v>310</v>
      </c>
      <c r="AT236" s="235" t="s">
        <v>258</v>
      </c>
      <c r="AU236" s="235" t="s">
        <v>82</v>
      </c>
      <c r="AY236" s="18" t="s">
        <v>143</v>
      </c>
      <c r="BE236" s="236">
        <f>IF(N236="základní",J236,0)</f>
        <v>257.39999999999998</v>
      </c>
      <c r="BF236" s="236">
        <f>IF(N236="snížená",J236,0)</f>
        <v>0</v>
      </c>
      <c r="BG236" s="236">
        <f>IF(N236="zákl. přenesená",J236,0)</f>
        <v>0</v>
      </c>
      <c r="BH236" s="236">
        <f>IF(N236="sníž. přenesená",J236,0)</f>
        <v>0</v>
      </c>
      <c r="BI236" s="236">
        <f>IF(N236="nulová",J236,0)</f>
        <v>0</v>
      </c>
      <c r="BJ236" s="18" t="s">
        <v>80</v>
      </c>
      <c r="BK236" s="236">
        <f>ROUND(I236*H236,2)</f>
        <v>257.39999999999998</v>
      </c>
      <c r="BL236" s="18" t="s">
        <v>215</v>
      </c>
      <c r="BM236" s="235" t="s">
        <v>910</v>
      </c>
    </row>
    <row r="237" s="2" customFormat="1" ht="14.4" customHeight="1">
      <c r="A237" s="33"/>
      <c r="B237" s="34"/>
      <c r="C237" s="258" t="s">
        <v>528</v>
      </c>
      <c r="D237" s="258" t="s">
        <v>258</v>
      </c>
      <c r="E237" s="259" t="s">
        <v>911</v>
      </c>
      <c r="F237" s="260" t="s">
        <v>912</v>
      </c>
      <c r="G237" s="261" t="s">
        <v>185</v>
      </c>
      <c r="H237" s="262">
        <v>11</v>
      </c>
      <c r="I237" s="263">
        <v>48</v>
      </c>
      <c r="J237" s="263">
        <f>ROUND(I237*H237,2)</f>
        <v>528</v>
      </c>
      <c r="K237" s="260" t="s">
        <v>1</v>
      </c>
      <c r="L237" s="264"/>
      <c r="M237" s="265" t="s">
        <v>1</v>
      </c>
      <c r="N237" s="266" t="s">
        <v>37</v>
      </c>
      <c r="O237" s="233">
        <v>0</v>
      </c>
      <c r="P237" s="233">
        <f>O237*H237</f>
        <v>0</v>
      </c>
      <c r="Q237" s="233">
        <v>0</v>
      </c>
      <c r="R237" s="233">
        <f>Q237*H237</f>
        <v>0</v>
      </c>
      <c r="S237" s="233">
        <v>0</v>
      </c>
      <c r="T237" s="234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35" t="s">
        <v>310</v>
      </c>
      <c r="AT237" s="235" t="s">
        <v>258</v>
      </c>
      <c r="AU237" s="235" t="s">
        <v>82</v>
      </c>
      <c r="AY237" s="18" t="s">
        <v>143</v>
      </c>
      <c r="BE237" s="236">
        <f>IF(N237="základní",J237,0)</f>
        <v>528</v>
      </c>
      <c r="BF237" s="236">
        <f>IF(N237="snížená",J237,0)</f>
        <v>0</v>
      </c>
      <c r="BG237" s="236">
        <f>IF(N237="zákl. přenesená",J237,0)</f>
        <v>0</v>
      </c>
      <c r="BH237" s="236">
        <f>IF(N237="sníž. přenesená",J237,0)</f>
        <v>0</v>
      </c>
      <c r="BI237" s="236">
        <f>IF(N237="nulová",J237,0)</f>
        <v>0</v>
      </c>
      <c r="BJ237" s="18" t="s">
        <v>80</v>
      </c>
      <c r="BK237" s="236">
        <f>ROUND(I237*H237,2)</f>
        <v>528</v>
      </c>
      <c r="BL237" s="18" t="s">
        <v>215</v>
      </c>
      <c r="BM237" s="235" t="s">
        <v>913</v>
      </c>
    </row>
    <row r="238" s="2" customFormat="1" ht="14.4" customHeight="1">
      <c r="A238" s="33"/>
      <c r="B238" s="34"/>
      <c r="C238" s="258" t="s">
        <v>532</v>
      </c>
      <c r="D238" s="258" t="s">
        <v>258</v>
      </c>
      <c r="E238" s="259" t="s">
        <v>914</v>
      </c>
      <c r="F238" s="260" t="s">
        <v>915</v>
      </c>
      <c r="G238" s="261" t="s">
        <v>185</v>
      </c>
      <c r="H238" s="262">
        <v>8</v>
      </c>
      <c r="I238" s="263">
        <v>142</v>
      </c>
      <c r="J238" s="263">
        <f>ROUND(I238*H238,2)</f>
        <v>1136</v>
      </c>
      <c r="K238" s="260" t="s">
        <v>898</v>
      </c>
      <c r="L238" s="264"/>
      <c r="M238" s="265" t="s">
        <v>1</v>
      </c>
      <c r="N238" s="266" t="s">
        <v>37</v>
      </c>
      <c r="O238" s="233">
        <v>0</v>
      </c>
      <c r="P238" s="233">
        <f>O238*H238</f>
        <v>0</v>
      </c>
      <c r="Q238" s="233">
        <v>0</v>
      </c>
      <c r="R238" s="233">
        <f>Q238*H238</f>
        <v>0</v>
      </c>
      <c r="S238" s="233">
        <v>0</v>
      </c>
      <c r="T238" s="234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35" t="s">
        <v>310</v>
      </c>
      <c r="AT238" s="235" t="s">
        <v>258</v>
      </c>
      <c r="AU238" s="235" t="s">
        <v>82</v>
      </c>
      <c r="AY238" s="18" t="s">
        <v>143</v>
      </c>
      <c r="BE238" s="236">
        <f>IF(N238="základní",J238,0)</f>
        <v>1136</v>
      </c>
      <c r="BF238" s="236">
        <f>IF(N238="snížená",J238,0)</f>
        <v>0</v>
      </c>
      <c r="BG238" s="236">
        <f>IF(N238="zákl. přenesená",J238,0)</f>
        <v>0</v>
      </c>
      <c r="BH238" s="236">
        <f>IF(N238="sníž. přenesená",J238,0)</f>
        <v>0</v>
      </c>
      <c r="BI238" s="236">
        <f>IF(N238="nulová",J238,0)</f>
        <v>0</v>
      </c>
      <c r="BJ238" s="18" t="s">
        <v>80</v>
      </c>
      <c r="BK238" s="236">
        <f>ROUND(I238*H238,2)</f>
        <v>1136</v>
      </c>
      <c r="BL238" s="18" t="s">
        <v>215</v>
      </c>
      <c r="BM238" s="235" t="s">
        <v>916</v>
      </c>
    </row>
    <row r="239" s="2" customFormat="1" ht="14.4" customHeight="1">
      <c r="A239" s="33"/>
      <c r="B239" s="34"/>
      <c r="C239" s="258" t="s">
        <v>537</v>
      </c>
      <c r="D239" s="258" t="s">
        <v>258</v>
      </c>
      <c r="E239" s="259" t="s">
        <v>917</v>
      </c>
      <c r="F239" s="260" t="s">
        <v>918</v>
      </c>
      <c r="G239" s="261" t="s">
        <v>185</v>
      </c>
      <c r="H239" s="262">
        <v>3</v>
      </c>
      <c r="I239" s="263">
        <v>139</v>
      </c>
      <c r="J239" s="263">
        <f>ROUND(I239*H239,2)</f>
        <v>417</v>
      </c>
      <c r="K239" s="260" t="s">
        <v>1</v>
      </c>
      <c r="L239" s="264"/>
      <c r="M239" s="265" t="s">
        <v>1</v>
      </c>
      <c r="N239" s="266" t="s">
        <v>37</v>
      </c>
      <c r="O239" s="233">
        <v>0</v>
      </c>
      <c r="P239" s="233">
        <f>O239*H239</f>
        <v>0</v>
      </c>
      <c r="Q239" s="233">
        <v>0</v>
      </c>
      <c r="R239" s="233">
        <f>Q239*H239</f>
        <v>0</v>
      </c>
      <c r="S239" s="233">
        <v>0</v>
      </c>
      <c r="T239" s="234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35" t="s">
        <v>310</v>
      </c>
      <c r="AT239" s="235" t="s">
        <v>258</v>
      </c>
      <c r="AU239" s="235" t="s">
        <v>82</v>
      </c>
      <c r="AY239" s="18" t="s">
        <v>143</v>
      </c>
      <c r="BE239" s="236">
        <f>IF(N239="základní",J239,0)</f>
        <v>417</v>
      </c>
      <c r="BF239" s="236">
        <f>IF(N239="snížená",J239,0)</f>
        <v>0</v>
      </c>
      <c r="BG239" s="236">
        <f>IF(N239="zákl. přenesená",J239,0)</f>
        <v>0</v>
      </c>
      <c r="BH239" s="236">
        <f>IF(N239="sníž. přenesená",J239,0)</f>
        <v>0</v>
      </c>
      <c r="BI239" s="236">
        <f>IF(N239="nulová",J239,0)</f>
        <v>0</v>
      </c>
      <c r="BJ239" s="18" t="s">
        <v>80</v>
      </c>
      <c r="BK239" s="236">
        <f>ROUND(I239*H239,2)</f>
        <v>417</v>
      </c>
      <c r="BL239" s="18" t="s">
        <v>215</v>
      </c>
      <c r="BM239" s="235" t="s">
        <v>919</v>
      </c>
    </row>
    <row r="240" s="2" customFormat="1" ht="24.15" customHeight="1">
      <c r="A240" s="33"/>
      <c r="B240" s="34"/>
      <c r="C240" s="225" t="s">
        <v>542</v>
      </c>
      <c r="D240" s="225" t="s">
        <v>145</v>
      </c>
      <c r="E240" s="226" t="s">
        <v>920</v>
      </c>
      <c r="F240" s="227" t="s">
        <v>921</v>
      </c>
      <c r="G240" s="228" t="s">
        <v>185</v>
      </c>
      <c r="H240" s="229">
        <v>10</v>
      </c>
      <c r="I240" s="230">
        <v>58.299999999999997</v>
      </c>
      <c r="J240" s="230">
        <f>ROUND(I240*H240,2)</f>
        <v>583</v>
      </c>
      <c r="K240" s="227" t="s">
        <v>149</v>
      </c>
      <c r="L240" s="39"/>
      <c r="M240" s="231" t="s">
        <v>1</v>
      </c>
      <c r="N240" s="232" t="s">
        <v>37</v>
      </c>
      <c r="O240" s="233">
        <v>0.154</v>
      </c>
      <c r="P240" s="233">
        <f>O240*H240</f>
        <v>1.54</v>
      </c>
      <c r="Q240" s="233">
        <v>0</v>
      </c>
      <c r="R240" s="233">
        <f>Q240*H240</f>
        <v>0</v>
      </c>
      <c r="S240" s="233">
        <v>0</v>
      </c>
      <c r="T240" s="234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35" t="s">
        <v>215</v>
      </c>
      <c r="AT240" s="235" t="s">
        <v>145</v>
      </c>
      <c r="AU240" s="235" t="s">
        <v>82</v>
      </c>
      <c r="AY240" s="18" t="s">
        <v>143</v>
      </c>
      <c r="BE240" s="236">
        <f>IF(N240="základní",J240,0)</f>
        <v>583</v>
      </c>
      <c r="BF240" s="236">
        <f>IF(N240="snížená",J240,0)</f>
        <v>0</v>
      </c>
      <c r="BG240" s="236">
        <f>IF(N240="zákl. přenesená",J240,0)</f>
        <v>0</v>
      </c>
      <c r="BH240" s="236">
        <f>IF(N240="sníž. přenesená",J240,0)</f>
        <v>0</v>
      </c>
      <c r="BI240" s="236">
        <f>IF(N240="nulová",J240,0)</f>
        <v>0</v>
      </c>
      <c r="BJ240" s="18" t="s">
        <v>80</v>
      </c>
      <c r="BK240" s="236">
        <f>ROUND(I240*H240,2)</f>
        <v>583</v>
      </c>
      <c r="BL240" s="18" t="s">
        <v>215</v>
      </c>
      <c r="BM240" s="235" t="s">
        <v>922</v>
      </c>
    </row>
    <row r="241" s="2" customFormat="1" ht="24.15" customHeight="1">
      <c r="A241" s="33"/>
      <c r="B241" s="34"/>
      <c r="C241" s="258" t="s">
        <v>546</v>
      </c>
      <c r="D241" s="258" t="s">
        <v>258</v>
      </c>
      <c r="E241" s="259" t="s">
        <v>896</v>
      </c>
      <c r="F241" s="260" t="s">
        <v>897</v>
      </c>
      <c r="G241" s="261" t="s">
        <v>185</v>
      </c>
      <c r="H241" s="262">
        <v>10</v>
      </c>
      <c r="I241" s="263">
        <v>23.399999999999999</v>
      </c>
      <c r="J241" s="263">
        <f>ROUND(I241*H241,2)</f>
        <v>234</v>
      </c>
      <c r="K241" s="260" t="s">
        <v>898</v>
      </c>
      <c r="L241" s="264"/>
      <c r="M241" s="265" t="s">
        <v>1</v>
      </c>
      <c r="N241" s="266" t="s">
        <v>37</v>
      </c>
      <c r="O241" s="233">
        <v>0</v>
      </c>
      <c r="P241" s="233">
        <f>O241*H241</f>
        <v>0</v>
      </c>
      <c r="Q241" s="233">
        <v>0</v>
      </c>
      <c r="R241" s="233">
        <f>Q241*H241</f>
        <v>0</v>
      </c>
      <c r="S241" s="233">
        <v>0</v>
      </c>
      <c r="T241" s="234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35" t="s">
        <v>310</v>
      </c>
      <c r="AT241" s="235" t="s">
        <v>258</v>
      </c>
      <c r="AU241" s="235" t="s">
        <v>82</v>
      </c>
      <c r="AY241" s="18" t="s">
        <v>143</v>
      </c>
      <c r="BE241" s="236">
        <f>IF(N241="základní",J241,0)</f>
        <v>234</v>
      </c>
      <c r="BF241" s="236">
        <f>IF(N241="snížená",J241,0)</f>
        <v>0</v>
      </c>
      <c r="BG241" s="236">
        <f>IF(N241="zákl. přenesená",J241,0)</f>
        <v>0</v>
      </c>
      <c r="BH241" s="236">
        <f>IF(N241="sníž. přenesená",J241,0)</f>
        <v>0</v>
      </c>
      <c r="BI241" s="236">
        <f>IF(N241="nulová",J241,0)</f>
        <v>0</v>
      </c>
      <c r="BJ241" s="18" t="s">
        <v>80</v>
      </c>
      <c r="BK241" s="236">
        <f>ROUND(I241*H241,2)</f>
        <v>234</v>
      </c>
      <c r="BL241" s="18" t="s">
        <v>215</v>
      </c>
      <c r="BM241" s="235" t="s">
        <v>923</v>
      </c>
    </row>
    <row r="242" s="2" customFormat="1" ht="14.4" customHeight="1">
      <c r="A242" s="33"/>
      <c r="B242" s="34"/>
      <c r="C242" s="258" t="s">
        <v>552</v>
      </c>
      <c r="D242" s="258" t="s">
        <v>258</v>
      </c>
      <c r="E242" s="259" t="s">
        <v>924</v>
      </c>
      <c r="F242" s="260" t="s">
        <v>925</v>
      </c>
      <c r="G242" s="261" t="s">
        <v>185</v>
      </c>
      <c r="H242" s="262">
        <v>4</v>
      </c>
      <c r="I242" s="263">
        <v>130</v>
      </c>
      <c r="J242" s="263">
        <f>ROUND(I242*H242,2)</f>
        <v>520</v>
      </c>
      <c r="K242" s="260" t="s">
        <v>898</v>
      </c>
      <c r="L242" s="264"/>
      <c r="M242" s="265" t="s">
        <v>1</v>
      </c>
      <c r="N242" s="266" t="s">
        <v>37</v>
      </c>
      <c r="O242" s="233">
        <v>0</v>
      </c>
      <c r="P242" s="233">
        <f>O242*H242</f>
        <v>0</v>
      </c>
      <c r="Q242" s="233">
        <v>0</v>
      </c>
      <c r="R242" s="233">
        <f>Q242*H242</f>
        <v>0</v>
      </c>
      <c r="S242" s="233">
        <v>0</v>
      </c>
      <c r="T242" s="234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35" t="s">
        <v>310</v>
      </c>
      <c r="AT242" s="235" t="s">
        <v>258</v>
      </c>
      <c r="AU242" s="235" t="s">
        <v>82</v>
      </c>
      <c r="AY242" s="18" t="s">
        <v>143</v>
      </c>
      <c r="BE242" s="236">
        <f>IF(N242="základní",J242,0)</f>
        <v>520</v>
      </c>
      <c r="BF242" s="236">
        <f>IF(N242="snížená",J242,0)</f>
        <v>0</v>
      </c>
      <c r="BG242" s="236">
        <f>IF(N242="zákl. přenesená",J242,0)</f>
        <v>0</v>
      </c>
      <c r="BH242" s="236">
        <f>IF(N242="sníž. přenesená",J242,0)</f>
        <v>0</v>
      </c>
      <c r="BI242" s="236">
        <f>IF(N242="nulová",J242,0)</f>
        <v>0</v>
      </c>
      <c r="BJ242" s="18" t="s">
        <v>80</v>
      </c>
      <c r="BK242" s="236">
        <f>ROUND(I242*H242,2)</f>
        <v>520</v>
      </c>
      <c r="BL242" s="18" t="s">
        <v>215</v>
      </c>
      <c r="BM242" s="235" t="s">
        <v>926</v>
      </c>
    </row>
    <row r="243" s="2" customFormat="1" ht="14.4" customHeight="1">
      <c r="A243" s="33"/>
      <c r="B243" s="34"/>
      <c r="C243" s="258" t="s">
        <v>558</v>
      </c>
      <c r="D243" s="258" t="s">
        <v>258</v>
      </c>
      <c r="E243" s="259" t="s">
        <v>927</v>
      </c>
      <c r="F243" s="260" t="s">
        <v>928</v>
      </c>
      <c r="G243" s="261" t="s">
        <v>185</v>
      </c>
      <c r="H243" s="262">
        <v>6</v>
      </c>
      <c r="I243" s="263">
        <v>157</v>
      </c>
      <c r="J243" s="263">
        <f>ROUND(I243*H243,2)</f>
        <v>942</v>
      </c>
      <c r="K243" s="260" t="s">
        <v>1</v>
      </c>
      <c r="L243" s="264"/>
      <c r="M243" s="265" t="s">
        <v>1</v>
      </c>
      <c r="N243" s="266" t="s">
        <v>37</v>
      </c>
      <c r="O243" s="233">
        <v>0</v>
      </c>
      <c r="P243" s="233">
        <f>O243*H243</f>
        <v>0</v>
      </c>
      <c r="Q243" s="233">
        <v>0</v>
      </c>
      <c r="R243" s="233">
        <f>Q243*H243</f>
        <v>0</v>
      </c>
      <c r="S243" s="233">
        <v>0</v>
      </c>
      <c r="T243" s="234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35" t="s">
        <v>310</v>
      </c>
      <c r="AT243" s="235" t="s">
        <v>258</v>
      </c>
      <c r="AU243" s="235" t="s">
        <v>82</v>
      </c>
      <c r="AY243" s="18" t="s">
        <v>143</v>
      </c>
      <c r="BE243" s="236">
        <f>IF(N243="základní",J243,0)</f>
        <v>942</v>
      </c>
      <c r="BF243" s="236">
        <f>IF(N243="snížená",J243,0)</f>
        <v>0</v>
      </c>
      <c r="BG243" s="236">
        <f>IF(N243="zákl. přenesená",J243,0)</f>
        <v>0</v>
      </c>
      <c r="BH243" s="236">
        <f>IF(N243="sníž. přenesená",J243,0)</f>
        <v>0</v>
      </c>
      <c r="BI243" s="236">
        <f>IF(N243="nulová",J243,0)</f>
        <v>0</v>
      </c>
      <c r="BJ243" s="18" t="s">
        <v>80</v>
      </c>
      <c r="BK243" s="236">
        <f>ROUND(I243*H243,2)</f>
        <v>942</v>
      </c>
      <c r="BL243" s="18" t="s">
        <v>215</v>
      </c>
      <c r="BM243" s="235" t="s">
        <v>929</v>
      </c>
    </row>
    <row r="244" s="2" customFormat="1" ht="14.4" customHeight="1">
      <c r="A244" s="33"/>
      <c r="B244" s="34"/>
      <c r="C244" s="258" t="s">
        <v>563</v>
      </c>
      <c r="D244" s="258" t="s">
        <v>258</v>
      </c>
      <c r="E244" s="259" t="s">
        <v>876</v>
      </c>
      <c r="F244" s="260" t="s">
        <v>877</v>
      </c>
      <c r="G244" s="261" t="s">
        <v>185</v>
      </c>
      <c r="H244" s="262">
        <v>10</v>
      </c>
      <c r="I244" s="263">
        <v>55</v>
      </c>
      <c r="J244" s="263">
        <f>ROUND(I244*H244,2)</f>
        <v>550</v>
      </c>
      <c r="K244" s="260" t="s">
        <v>1</v>
      </c>
      <c r="L244" s="264"/>
      <c r="M244" s="265" t="s">
        <v>1</v>
      </c>
      <c r="N244" s="266" t="s">
        <v>37</v>
      </c>
      <c r="O244" s="233">
        <v>0</v>
      </c>
      <c r="P244" s="233">
        <f>O244*H244</f>
        <v>0</v>
      </c>
      <c r="Q244" s="233">
        <v>0</v>
      </c>
      <c r="R244" s="233">
        <f>Q244*H244</f>
        <v>0</v>
      </c>
      <c r="S244" s="233">
        <v>0</v>
      </c>
      <c r="T244" s="234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35" t="s">
        <v>310</v>
      </c>
      <c r="AT244" s="235" t="s">
        <v>258</v>
      </c>
      <c r="AU244" s="235" t="s">
        <v>82</v>
      </c>
      <c r="AY244" s="18" t="s">
        <v>143</v>
      </c>
      <c r="BE244" s="236">
        <f>IF(N244="základní",J244,0)</f>
        <v>550</v>
      </c>
      <c r="BF244" s="236">
        <f>IF(N244="snížená",J244,0)</f>
        <v>0</v>
      </c>
      <c r="BG244" s="236">
        <f>IF(N244="zákl. přenesená",J244,0)</f>
        <v>0</v>
      </c>
      <c r="BH244" s="236">
        <f>IF(N244="sníž. přenesená",J244,0)</f>
        <v>0</v>
      </c>
      <c r="BI244" s="236">
        <f>IF(N244="nulová",J244,0)</f>
        <v>0</v>
      </c>
      <c r="BJ244" s="18" t="s">
        <v>80</v>
      </c>
      <c r="BK244" s="236">
        <f>ROUND(I244*H244,2)</f>
        <v>550</v>
      </c>
      <c r="BL244" s="18" t="s">
        <v>215</v>
      </c>
      <c r="BM244" s="235" t="s">
        <v>930</v>
      </c>
    </row>
    <row r="245" s="2" customFormat="1" ht="24.15" customHeight="1">
      <c r="A245" s="33"/>
      <c r="B245" s="34"/>
      <c r="C245" s="225" t="s">
        <v>568</v>
      </c>
      <c r="D245" s="225" t="s">
        <v>145</v>
      </c>
      <c r="E245" s="226" t="s">
        <v>931</v>
      </c>
      <c r="F245" s="227" t="s">
        <v>932</v>
      </c>
      <c r="G245" s="228" t="s">
        <v>185</v>
      </c>
      <c r="H245" s="229">
        <v>1</v>
      </c>
      <c r="I245" s="230">
        <v>65.5</v>
      </c>
      <c r="J245" s="230">
        <f>ROUND(I245*H245,2)</f>
        <v>65.5</v>
      </c>
      <c r="K245" s="227" t="s">
        <v>149</v>
      </c>
      <c r="L245" s="39"/>
      <c r="M245" s="231" t="s">
        <v>1</v>
      </c>
      <c r="N245" s="232" t="s">
        <v>37</v>
      </c>
      <c r="O245" s="233">
        <v>0.17299999999999999</v>
      </c>
      <c r="P245" s="233">
        <f>O245*H245</f>
        <v>0.17299999999999999</v>
      </c>
      <c r="Q245" s="233">
        <v>0</v>
      </c>
      <c r="R245" s="233">
        <f>Q245*H245</f>
        <v>0</v>
      </c>
      <c r="S245" s="233">
        <v>0</v>
      </c>
      <c r="T245" s="234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35" t="s">
        <v>215</v>
      </c>
      <c r="AT245" s="235" t="s">
        <v>145</v>
      </c>
      <c r="AU245" s="235" t="s">
        <v>82</v>
      </c>
      <c r="AY245" s="18" t="s">
        <v>143</v>
      </c>
      <c r="BE245" s="236">
        <f>IF(N245="základní",J245,0)</f>
        <v>65.5</v>
      </c>
      <c r="BF245" s="236">
        <f>IF(N245="snížená",J245,0)</f>
        <v>0</v>
      </c>
      <c r="BG245" s="236">
        <f>IF(N245="zákl. přenesená",J245,0)</f>
        <v>0</v>
      </c>
      <c r="BH245" s="236">
        <f>IF(N245="sníž. přenesená",J245,0)</f>
        <v>0</v>
      </c>
      <c r="BI245" s="236">
        <f>IF(N245="nulová",J245,0)</f>
        <v>0</v>
      </c>
      <c r="BJ245" s="18" t="s">
        <v>80</v>
      </c>
      <c r="BK245" s="236">
        <f>ROUND(I245*H245,2)</f>
        <v>65.5</v>
      </c>
      <c r="BL245" s="18" t="s">
        <v>215</v>
      </c>
      <c r="BM245" s="235" t="s">
        <v>933</v>
      </c>
    </row>
    <row r="246" s="2" customFormat="1" ht="24.15" customHeight="1">
      <c r="A246" s="33"/>
      <c r="B246" s="34"/>
      <c r="C246" s="258" t="s">
        <v>573</v>
      </c>
      <c r="D246" s="258" t="s">
        <v>258</v>
      </c>
      <c r="E246" s="259" t="s">
        <v>896</v>
      </c>
      <c r="F246" s="260" t="s">
        <v>897</v>
      </c>
      <c r="G246" s="261" t="s">
        <v>185</v>
      </c>
      <c r="H246" s="262">
        <v>1</v>
      </c>
      <c r="I246" s="263">
        <v>23.399999999999999</v>
      </c>
      <c r="J246" s="263">
        <f>ROUND(I246*H246,2)</f>
        <v>23.399999999999999</v>
      </c>
      <c r="K246" s="260" t="s">
        <v>898</v>
      </c>
      <c r="L246" s="264"/>
      <c r="M246" s="265" t="s">
        <v>1</v>
      </c>
      <c r="N246" s="266" t="s">
        <v>37</v>
      </c>
      <c r="O246" s="233">
        <v>0</v>
      </c>
      <c r="P246" s="233">
        <f>O246*H246</f>
        <v>0</v>
      </c>
      <c r="Q246" s="233">
        <v>0</v>
      </c>
      <c r="R246" s="233">
        <f>Q246*H246</f>
        <v>0</v>
      </c>
      <c r="S246" s="233">
        <v>0</v>
      </c>
      <c r="T246" s="234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35" t="s">
        <v>310</v>
      </c>
      <c r="AT246" s="235" t="s">
        <v>258</v>
      </c>
      <c r="AU246" s="235" t="s">
        <v>82</v>
      </c>
      <c r="AY246" s="18" t="s">
        <v>143</v>
      </c>
      <c r="BE246" s="236">
        <f>IF(N246="základní",J246,0)</f>
        <v>23.399999999999999</v>
      </c>
      <c r="BF246" s="236">
        <f>IF(N246="snížená",J246,0)</f>
        <v>0</v>
      </c>
      <c r="BG246" s="236">
        <f>IF(N246="zákl. přenesená",J246,0)</f>
        <v>0</v>
      </c>
      <c r="BH246" s="236">
        <f>IF(N246="sníž. přenesená",J246,0)</f>
        <v>0</v>
      </c>
      <c r="BI246" s="236">
        <f>IF(N246="nulová",J246,0)</f>
        <v>0</v>
      </c>
      <c r="BJ246" s="18" t="s">
        <v>80</v>
      </c>
      <c r="BK246" s="236">
        <f>ROUND(I246*H246,2)</f>
        <v>23.399999999999999</v>
      </c>
      <c r="BL246" s="18" t="s">
        <v>215</v>
      </c>
      <c r="BM246" s="235" t="s">
        <v>934</v>
      </c>
    </row>
    <row r="247" s="2" customFormat="1" ht="14.4" customHeight="1">
      <c r="A247" s="33"/>
      <c r="B247" s="34"/>
      <c r="C247" s="258" t="s">
        <v>577</v>
      </c>
      <c r="D247" s="258" t="s">
        <v>258</v>
      </c>
      <c r="E247" s="259" t="s">
        <v>935</v>
      </c>
      <c r="F247" s="260" t="s">
        <v>936</v>
      </c>
      <c r="G247" s="261" t="s">
        <v>185</v>
      </c>
      <c r="H247" s="262">
        <v>1</v>
      </c>
      <c r="I247" s="263">
        <v>156</v>
      </c>
      <c r="J247" s="263">
        <f>ROUND(I247*H247,2)</f>
        <v>156</v>
      </c>
      <c r="K247" s="260" t="s">
        <v>898</v>
      </c>
      <c r="L247" s="264"/>
      <c r="M247" s="265" t="s">
        <v>1</v>
      </c>
      <c r="N247" s="266" t="s">
        <v>37</v>
      </c>
      <c r="O247" s="233">
        <v>0</v>
      </c>
      <c r="P247" s="233">
        <f>O247*H247</f>
        <v>0</v>
      </c>
      <c r="Q247" s="233">
        <v>0</v>
      </c>
      <c r="R247" s="233">
        <f>Q247*H247</f>
        <v>0</v>
      </c>
      <c r="S247" s="233">
        <v>0</v>
      </c>
      <c r="T247" s="234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35" t="s">
        <v>310</v>
      </c>
      <c r="AT247" s="235" t="s">
        <v>258</v>
      </c>
      <c r="AU247" s="235" t="s">
        <v>82</v>
      </c>
      <c r="AY247" s="18" t="s">
        <v>143</v>
      </c>
      <c r="BE247" s="236">
        <f>IF(N247="základní",J247,0)</f>
        <v>156</v>
      </c>
      <c r="BF247" s="236">
        <f>IF(N247="snížená",J247,0)</f>
        <v>0</v>
      </c>
      <c r="BG247" s="236">
        <f>IF(N247="zákl. přenesená",J247,0)</f>
        <v>0</v>
      </c>
      <c r="BH247" s="236">
        <f>IF(N247="sníž. přenesená",J247,0)</f>
        <v>0</v>
      </c>
      <c r="BI247" s="236">
        <f>IF(N247="nulová",J247,0)</f>
        <v>0</v>
      </c>
      <c r="BJ247" s="18" t="s">
        <v>80</v>
      </c>
      <c r="BK247" s="236">
        <f>ROUND(I247*H247,2)</f>
        <v>156</v>
      </c>
      <c r="BL247" s="18" t="s">
        <v>215</v>
      </c>
      <c r="BM247" s="235" t="s">
        <v>937</v>
      </c>
    </row>
    <row r="248" s="2" customFormat="1" ht="14.4" customHeight="1">
      <c r="A248" s="33"/>
      <c r="B248" s="34"/>
      <c r="C248" s="258" t="s">
        <v>581</v>
      </c>
      <c r="D248" s="258" t="s">
        <v>258</v>
      </c>
      <c r="E248" s="259" t="s">
        <v>876</v>
      </c>
      <c r="F248" s="260" t="s">
        <v>877</v>
      </c>
      <c r="G248" s="261" t="s">
        <v>185</v>
      </c>
      <c r="H248" s="262">
        <v>1</v>
      </c>
      <c r="I248" s="263">
        <v>55</v>
      </c>
      <c r="J248" s="263">
        <f>ROUND(I248*H248,2)</f>
        <v>55</v>
      </c>
      <c r="K248" s="260" t="s">
        <v>1</v>
      </c>
      <c r="L248" s="264"/>
      <c r="M248" s="265" t="s">
        <v>1</v>
      </c>
      <c r="N248" s="266" t="s">
        <v>37</v>
      </c>
      <c r="O248" s="233">
        <v>0</v>
      </c>
      <c r="P248" s="233">
        <f>O248*H248</f>
        <v>0</v>
      </c>
      <c r="Q248" s="233">
        <v>0</v>
      </c>
      <c r="R248" s="233">
        <f>Q248*H248</f>
        <v>0</v>
      </c>
      <c r="S248" s="233">
        <v>0</v>
      </c>
      <c r="T248" s="234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35" t="s">
        <v>310</v>
      </c>
      <c r="AT248" s="235" t="s">
        <v>258</v>
      </c>
      <c r="AU248" s="235" t="s">
        <v>82</v>
      </c>
      <c r="AY248" s="18" t="s">
        <v>143</v>
      </c>
      <c r="BE248" s="236">
        <f>IF(N248="základní",J248,0)</f>
        <v>55</v>
      </c>
      <c r="BF248" s="236">
        <f>IF(N248="snížená",J248,0)</f>
        <v>0</v>
      </c>
      <c r="BG248" s="236">
        <f>IF(N248="zákl. přenesená",J248,0)</f>
        <v>0</v>
      </c>
      <c r="BH248" s="236">
        <f>IF(N248="sníž. přenesená",J248,0)</f>
        <v>0</v>
      </c>
      <c r="BI248" s="236">
        <f>IF(N248="nulová",J248,0)</f>
        <v>0</v>
      </c>
      <c r="BJ248" s="18" t="s">
        <v>80</v>
      </c>
      <c r="BK248" s="236">
        <f>ROUND(I248*H248,2)</f>
        <v>55</v>
      </c>
      <c r="BL248" s="18" t="s">
        <v>215</v>
      </c>
      <c r="BM248" s="235" t="s">
        <v>938</v>
      </c>
    </row>
    <row r="249" s="2" customFormat="1" ht="24.15" customHeight="1">
      <c r="A249" s="33"/>
      <c r="B249" s="34"/>
      <c r="C249" s="225" t="s">
        <v>586</v>
      </c>
      <c r="D249" s="225" t="s">
        <v>145</v>
      </c>
      <c r="E249" s="226" t="s">
        <v>939</v>
      </c>
      <c r="F249" s="227" t="s">
        <v>940</v>
      </c>
      <c r="G249" s="228" t="s">
        <v>185</v>
      </c>
      <c r="H249" s="229">
        <v>22</v>
      </c>
      <c r="I249" s="230">
        <v>94.299999999999997</v>
      </c>
      <c r="J249" s="230">
        <f>ROUND(I249*H249,2)</f>
        <v>2074.5999999999999</v>
      </c>
      <c r="K249" s="227" t="s">
        <v>149</v>
      </c>
      <c r="L249" s="39"/>
      <c r="M249" s="231" t="s">
        <v>1</v>
      </c>
      <c r="N249" s="232" t="s">
        <v>37</v>
      </c>
      <c r="O249" s="233">
        <v>0.249</v>
      </c>
      <c r="P249" s="233">
        <f>O249*H249</f>
        <v>5.4779999999999998</v>
      </c>
      <c r="Q249" s="233">
        <v>0</v>
      </c>
      <c r="R249" s="233">
        <f>Q249*H249</f>
        <v>0</v>
      </c>
      <c r="S249" s="233">
        <v>0</v>
      </c>
      <c r="T249" s="234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35" t="s">
        <v>215</v>
      </c>
      <c r="AT249" s="235" t="s">
        <v>145</v>
      </c>
      <c r="AU249" s="235" t="s">
        <v>82</v>
      </c>
      <c r="AY249" s="18" t="s">
        <v>143</v>
      </c>
      <c r="BE249" s="236">
        <f>IF(N249="základní",J249,0)</f>
        <v>2074.5999999999999</v>
      </c>
      <c r="BF249" s="236">
        <f>IF(N249="snížená",J249,0)</f>
        <v>0</v>
      </c>
      <c r="BG249" s="236">
        <f>IF(N249="zákl. přenesená",J249,0)</f>
        <v>0</v>
      </c>
      <c r="BH249" s="236">
        <f>IF(N249="sníž. přenesená",J249,0)</f>
        <v>0</v>
      </c>
      <c r="BI249" s="236">
        <f>IF(N249="nulová",J249,0)</f>
        <v>0</v>
      </c>
      <c r="BJ249" s="18" t="s">
        <v>80</v>
      </c>
      <c r="BK249" s="236">
        <f>ROUND(I249*H249,2)</f>
        <v>2074.5999999999999</v>
      </c>
      <c r="BL249" s="18" t="s">
        <v>215</v>
      </c>
      <c r="BM249" s="235" t="s">
        <v>941</v>
      </c>
    </row>
    <row r="250" s="2" customFormat="1" ht="24.15" customHeight="1">
      <c r="A250" s="33"/>
      <c r="B250" s="34"/>
      <c r="C250" s="258" t="s">
        <v>590</v>
      </c>
      <c r="D250" s="258" t="s">
        <v>258</v>
      </c>
      <c r="E250" s="259" t="s">
        <v>896</v>
      </c>
      <c r="F250" s="260" t="s">
        <v>897</v>
      </c>
      <c r="G250" s="261" t="s">
        <v>185</v>
      </c>
      <c r="H250" s="262">
        <v>22</v>
      </c>
      <c r="I250" s="263">
        <v>23.399999999999999</v>
      </c>
      <c r="J250" s="263">
        <f>ROUND(I250*H250,2)</f>
        <v>514.79999999999995</v>
      </c>
      <c r="K250" s="260" t="s">
        <v>898</v>
      </c>
      <c r="L250" s="264"/>
      <c r="M250" s="265" t="s">
        <v>1</v>
      </c>
      <c r="N250" s="266" t="s">
        <v>37</v>
      </c>
      <c r="O250" s="233">
        <v>0</v>
      </c>
      <c r="P250" s="233">
        <f>O250*H250</f>
        <v>0</v>
      </c>
      <c r="Q250" s="233">
        <v>0</v>
      </c>
      <c r="R250" s="233">
        <f>Q250*H250</f>
        <v>0</v>
      </c>
      <c r="S250" s="233">
        <v>0</v>
      </c>
      <c r="T250" s="234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35" t="s">
        <v>310</v>
      </c>
      <c r="AT250" s="235" t="s">
        <v>258</v>
      </c>
      <c r="AU250" s="235" t="s">
        <v>82</v>
      </c>
      <c r="AY250" s="18" t="s">
        <v>143</v>
      </c>
      <c r="BE250" s="236">
        <f>IF(N250="základní",J250,0)</f>
        <v>514.79999999999995</v>
      </c>
      <c r="BF250" s="236">
        <f>IF(N250="snížená",J250,0)</f>
        <v>0</v>
      </c>
      <c r="BG250" s="236">
        <f>IF(N250="zákl. přenesená",J250,0)</f>
        <v>0</v>
      </c>
      <c r="BH250" s="236">
        <f>IF(N250="sníž. přenesená",J250,0)</f>
        <v>0</v>
      </c>
      <c r="BI250" s="236">
        <f>IF(N250="nulová",J250,0)</f>
        <v>0</v>
      </c>
      <c r="BJ250" s="18" t="s">
        <v>80</v>
      </c>
      <c r="BK250" s="236">
        <f>ROUND(I250*H250,2)</f>
        <v>514.79999999999995</v>
      </c>
      <c r="BL250" s="18" t="s">
        <v>215</v>
      </c>
      <c r="BM250" s="235" t="s">
        <v>942</v>
      </c>
    </row>
    <row r="251" s="2" customFormat="1" ht="14.4" customHeight="1">
      <c r="A251" s="33"/>
      <c r="B251" s="34"/>
      <c r="C251" s="258" t="s">
        <v>594</v>
      </c>
      <c r="D251" s="258" t="s">
        <v>258</v>
      </c>
      <c r="E251" s="259" t="s">
        <v>943</v>
      </c>
      <c r="F251" s="260" t="s">
        <v>944</v>
      </c>
      <c r="G251" s="261" t="s">
        <v>185</v>
      </c>
      <c r="H251" s="262">
        <v>5</v>
      </c>
      <c r="I251" s="263">
        <v>80.299999999999997</v>
      </c>
      <c r="J251" s="263">
        <f>ROUND(I251*H251,2)</f>
        <v>401.5</v>
      </c>
      <c r="K251" s="260" t="s">
        <v>898</v>
      </c>
      <c r="L251" s="264"/>
      <c r="M251" s="265" t="s">
        <v>1</v>
      </c>
      <c r="N251" s="266" t="s">
        <v>37</v>
      </c>
      <c r="O251" s="233">
        <v>0</v>
      </c>
      <c r="P251" s="233">
        <f>O251*H251</f>
        <v>0</v>
      </c>
      <c r="Q251" s="233">
        <v>0</v>
      </c>
      <c r="R251" s="233">
        <f>Q251*H251</f>
        <v>0</v>
      </c>
      <c r="S251" s="233">
        <v>0</v>
      </c>
      <c r="T251" s="234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35" t="s">
        <v>310</v>
      </c>
      <c r="AT251" s="235" t="s">
        <v>258</v>
      </c>
      <c r="AU251" s="235" t="s">
        <v>82</v>
      </c>
      <c r="AY251" s="18" t="s">
        <v>143</v>
      </c>
      <c r="BE251" s="236">
        <f>IF(N251="základní",J251,0)</f>
        <v>401.5</v>
      </c>
      <c r="BF251" s="236">
        <f>IF(N251="snížená",J251,0)</f>
        <v>0</v>
      </c>
      <c r="BG251" s="236">
        <f>IF(N251="zákl. přenesená",J251,0)</f>
        <v>0</v>
      </c>
      <c r="BH251" s="236">
        <f>IF(N251="sníž. přenesená",J251,0)</f>
        <v>0</v>
      </c>
      <c r="BI251" s="236">
        <f>IF(N251="nulová",J251,0)</f>
        <v>0</v>
      </c>
      <c r="BJ251" s="18" t="s">
        <v>80</v>
      </c>
      <c r="BK251" s="236">
        <f>ROUND(I251*H251,2)</f>
        <v>401.5</v>
      </c>
      <c r="BL251" s="18" t="s">
        <v>215</v>
      </c>
      <c r="BM251" s="235" t="s">
        <v>945</v>
      </c>
    </row>
    <row r="252" s="2" customFormat="1" ht="14.4" customHeight="1">
      <c r="A252" s="33"/>
      <c r="B252" s="34"/>
      <c r="C252" s="258" t="s">
        <v>600</v>
      </c>
      <c r="D252" s="258" t="s">
        <v>258</v>
      </c>
      <c r="E252" s="259" t="s">
        <v>946</v>
      </c>
      <c r="F252" s="260" t="s">
        <v>947</v>
      </c>
      <c r="G252" s="261" t="s">
        <v>185</v>
      </c>
      <c r="H252" s="262">
        <v>17</v>
      </c>
      <c r="I252" s="263">
        <v>108</v>
      </c>
      <c r="J252" s="263">
        <f>ROUND(I252*H252,2)</f>
        <v>1836</v>
      </c>
      <c r="K252" s="260" t="s">
        <v>1</v>
      </c>
      <c r="L252" s="264"/>
      <c r="M252" s="265" t="s">
        <v>1</v>
      </c>
      <c r="N252" s="266" t="s">
        <v>37</v>
      </c>
      <c r="O252" s="233">
        <v>0</v>
      </c>
      <c r="P252" s="233">
        <f>O252*H252</f>
        <v>0</v>
      </c>
      <c r="Q252" s="233">
        <v>0</v>
      </c>
      <c r="R252" s="233">
        <f>Q252*H252</f>
        <v>0</v>
      </c>
      <c r="S252" s="233">
        <v>0</v>
      </c>
      <c r="T252" s="234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35" t="s">
        <v>310</v>
      </c>
      <c r="AT252" s="235" t="s">
        <v>258</v>
      </c>
      <c r="AU252" s="235" t="s">
        <v>82</v>
      </c>
      <c r="AY252" s="18" t="s">
        <v>143</v>
      </c>
      <c r="BE252" s="236">
        <f>IF(N252="základní",J252,0)</f>
        <v>1836</v>
      </c>
      <c r="BF252" s="236">
        <f>IF(N252="snížená",J252,0)</f>
        <v>0</v>
      </c>
      <c r="BG252" s="236">
        <f>IF(N252="zákl. přenesená",J252,0)</f>
        <v>0</v>
      </c>
      <c r="BH252" s="236">
        <f>IF(N252="sníž. přenesená",J252,0)</f>
        <v>0</v>
      </c>
      <c r="BI252" s="236">
        <f>IF(N252="nulová",J252,0)</f>
        <v>0</v>
      </c>
      <c r="BJ252" s="18" t="s">
        <v>80</v>
      </c>
      <c r="BK252" s="236">
        <f>ROUND(I252*H252,2)</f>
        <v>1836</v>
      </c>
      <c r="BL252" s="18" t="s">
        <v>215</v>
      </c>
      <c r="BM252" s="235" t="s">
        <v>948</v>
      </c>
    </row>
    <row r="253" s="2" customFormat="1" ht="24.15" customHeight="1">
      <c r="A253" s="33"/>
      <c r="B253" s="34"/>
      <c r="C253" s="225" t="s">
        <v>604</v>
      </c>
      <c r="D253" s="225" t="s">
        <v>145</v>
      </c>
      <c r="E253" s="226" t="s">
        <v>949</v>
      </c>
      <c r="F253" s="227" t="s">
        <v>950</v>
      </c>
      <c r="G253" s="228" t="s">
        <v>185</v>
      </c>
      <c r="H253" s="229">
        <v>53</v>
      </c>
      <c r="I253" s="230">
        <v>98.5</v>
      </c>
      <c r="J253" s="230">
        <f>ROUND(I253*H253,2)</f>
        <v>5220.5</v>
      </c>
      <c r="K253" s="227" t="s">
        <v>149</v>
      </c>
      <c r="L253" s="39"/>
      <c r="M253" s="231" t="s">
        <v>1</v>
      </c>
      <c r="N253" s="232" t="s">
        <v>37</v>
      </c>
      <c r="O253" s="233">
        <v>0.26000000000000001</v>
      </c>
      <c r="P253" s="233">
        <f>O253*H253</f>
        <v>13.780000000000001</v>
      </c>
      <c r="Q253" s="233">
        <v>0</v>
      </c>
      <c r="R253" s="233">
        <f>Q253*H253</f>
        <v>0</v>
      </c>
      <c r="S253" s="233">
        <v>0</v>
      </c>
      <c r="T253" s="234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35" t="s">
        <v>215</v>
      </c>
      <c r="AT253" s="235" t="s">
        <v>145</v>
      </c>
      <c r="AU253" s="235" t="s">
        <v>82</v>
      </c>
      <c r="AY253" s="18" t="s">
        <v>143</v>
      </c>
      <c r="BE253" s="236">
        <f>IF(N253="základní",J253,0)</f>
        <v>5220.5</v>
      </c>
      <c r="BF253" s="236">
        <f>IF(N253="snížená",J253,0)</f>
        <v>0</v>
      </c>
      <c r="BG253" s="236">
        <f>IF(N253="zákl. přenesená",J253,0)</f>
        <v>0</v>
      </c>
      <c r="BH253" s="236">
        <f>IF(N253="sníž. přenesená",J253,0)</f>
        <v>0</v>
      </c>
      <c r="BI253" s="236">
        <f>IF(N253="nulová",J253,0)</f>
        <v>0</v>
      </c>
      <c r="BJ253" s="18" t="s">
        <v>80</v>
      </c>
      <c r="BK253" s="236">
        <f>ROUND(I253*H253,2)</f>
        <v>5220.5</v>
      </c>
      <c r="BL253" s="18" t="s">
        <v>215</v>
      </c>
      <c r="BM253" s="235" t="s">
        <v>951</v>
      </c>
    </row>
    <row r="254" s="2" customFormat="1" ht="14.4" customHeight="1">
      <c r="A254" s="33"/>
      <c r="B254" s="34"/>
      <c r="C254" s="258" t="s">
        <v>610</v>
      </c>
      <c r="D254" s="258" t="s">
        <v>258</v>
      </c>
      <c r="E254" s="259" t="s">
        <v>952</v>
      </c>
      <c r="F254" s="260" t="s">
        <v>953</v>
      </c>
      <c r="G254" s="261" t="s">
        <v>185</v>
      </c>
      <c r="H254" s="262">
        <v>53</v>
      </c>
      <c r="I254" s="263">
        <v>167</v>
      </c>
      <c r="J254" s="263">
        <f>ROUND(I254*H254,2)</f>
        <v>8851</v>
      </c>
      <c r="K254" s="260" t="s">
        <v>898</v>
      </c>
      <c r="L254" s="264"/>
      <c r="M254" s="265" t="s">
        <v>1</v>
      </c>
      <c r="N254" s="266" t="s">
        <v>37</v>
      </c>
      <c r="O254" s="233">
        <v>0</v>
      </c>
      <c r="P254" s="233">
        <f>O254*H254</f>
        <v>0</v>
      </c>
      <c r="Q254" s="233">
        <v>0</v>
      </c>
      <c r="R254" s="233">
        <f>Q254*H254</f>
        <v>0</v>
      </c>
      <c r="S254" s="233">
        <v>0</v>
      </c>
      <c r="T254" s="234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35" t="s">
        <v>310</v>
      </c>
      <c r="AT254" s="235" t="s">
        <v>258</v>
      </c>
      <c r="AU254" s="235" t="s">
        <v>82</v>
      </c>
      <c r="AY254" s="18" t="s">
        <v>143</v>
      </c>
      <c r="BE254" s="236">
        <f>IF(N254="základní",J254,0)</f>
        <v>8851</v>
      </c>
      <c r="BF254" s="236">
        <f>IF(N254="snížená",J254,0)</f>
        <v>0</v>
      </c>
      <c r="BG254" s="236">
        <f>IF(N254="zákl. přenesená",J254,0)</f>
        <v>0</v>
      </c>
      <c r="BH254" s="236">
        <f>IF(N254="sníž. přenesená",J254,0)</f>
        <v>0</v>
      </c>
      <c r="BI254" s="236">
        <f>IF(N254="nulová",J254,0)</f>
        <v>0</v>
      </c>
      <c r="BJ254" s="18" t="s">
        <v>80</v>
      </c>
      <c r="BK254" s="236">
        <f>ROUND(I254*H254,2)</f>
        <v>8851</v>
      </c>
      <c r="BL254" s="18" t="s">
        <v>215</v>
      </c>
      <c r="BM254" s="235" t="s">
        <v>954</v>
      </c>
    </row>
    <row r="255" s="2" customFormat="1" ht="14.4" customHeight="1">
      <c r="A255" s="33"/>
      <c r="B255" s="34"/>
      <c r="C255" s="225" t="s">
        <v>614</v>
      </c>
      <c r="D255" s="225" t="s">
        <v>145</v>
      </c>
      <c r="E255" s="226" t="s">
        <v>955</v>
      </c>
      <c r="F255" s="227" t="s">
        <v>956</v>
      </c>
      <c r="G255" s="228" t="s">
        <v>381</v>
      </c>
      <c r="H255" s="229">
        <v>162</v>
      </c>
      <c r="I255" s="230">
        <v>167</v>
      </c>
      <c r="J255" s="230">
        <f>ROUND(I255*H255,2)</f>
        <v>27054</v>
      </c>
      <c r="K255" s="227" t="s">
        <v>149</v>
      </c>
      <c r="L255" s="39"/>
      <c r="M255" s="231" t="s">
        <v>1</v>
      </c>
      <c r="N255" s="232" t="s">
        <v>37</v>
      </c>
      <c r="O255" s="233">
        <v>0.44</v>
      </c>
      <c r="P255" s="233">
        <f>O255*H255</f>
        <v>71.280000000000001</v>
      </c>
      <c r="Q255" s="233">
        <v>0</v>
      </c>
      <c r="R255" s="233">
        <f>Q255*H255</f>
        <v>0</v>
      </c>
      <c r="S255" s="233">
        <v>0</v>
      </c>
      <c r="T255" s="234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35" t="s">
        <v>215</v>
      </c>
      <c r="AT255" s="235" t="s">
        <v>145</v>
      </c>
      <c r="AU255" s="235" t="s">
        <v>82</v>
      </c>
      <c r="AY255" s="18" t="s">
        <v>143</v>
      </c>
      <c r="BE255" s="236">
        <f>IF(N255="základní",J255,0)</f>
        <v>27054</v>
      </c>
      <c r="BF255" s="236">
        <f>IF(N255="snížená",J255,0)</f>
        <v>0</v>
      </c>
      <c r="BG255" s="236">
        <f>IF(N255="zákl. přenesená",J255,0)</f>
        <v>0</v>
      </c>
      <c r="BH255" s="236">
        <f>IF(N255="sníž. přenesená",J255,0)</f>
        <v>0</v>
      </c>
      <c r="BI255" s="236">
        <f>IF(N255="nulová",J255,0)</f>
        <v>0</v>
      </c>
      <c r="BJ255" s="18" t="s">
        <v>80</v>
      </c>
      <c r="BK255" s="236">
        <f>ROUND(I255*H255,2)</f>
        <v>27054</v>
      </c>
      <c r="BL255" s="18" t="s">
        <v>215</v>
      </c>
      <c r="BM255" s="235" t="s">
        <v>957</v>
      </c>
    </row>
    <row r="256" s="2" customFormat="1" ht="14.4" customHeight="1">
      <c r="A256" s="33"/>
      <c r="B256" s="34"/>
      <c r="C256" s="258" t="s">
        <v>618</v>
      </c>
      <c r="D256" s="258" t="s">
        <v>258</v>
      </c>
      <c r="E256" s="259" t="s">
        <v>958</v>
      </c>
      <c r="F256" s="260" t="s">
        <v>959</v>
      </c>
      <c r="G256" s="261" t="s">
        <v>381</v>
      </c>
      <c r="H256" s="262">
        <v>97</v>
      </c>
      <c r="I256" s="263">
        <v>656</v>
      </c>
      <c r="J256" s="263">
        <f>ROUND(I256*H256,2)</f>
        <v>63632</v>
      </c>
      <c r="K256" s="260" t="s">
        <v>1</v>
      </c>
      <c r="L256" s="264"/>
      <c r="M256" s="265" t="s">
        <v>1</v>
      </c>
      <c r="N256" s="266" t="s">
        <v>37</v>
      </c>
      <c r="O256" s="233">
        <v>0</v>
      </c>
      <c r="P256" s="233">
        <f>O256*H256</f>
        <v>0</v>
      </c>
      <c r="Q256" s="233">
        <v>0</v>
      </c>
      <c r="R256" s="233">
        <f>Q256*H256</f>
        <v>0</v>
      </c>
      <c r="S256" s="233">
        <v>0</v>
      </c>
      <c r="T256" s="234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35" t="s">
        <v>310</v>
      </c>
      <c r="AT256" s="235" t="s">
        <v>258</v>
      </c>
      <c r="AU256" s="235" t="s">
        <v>82</v>
      </c>
      <c r="AY256" s="18" t="s">
        <v>143</v>
      </c>
      <c r="BE256" s="236">
        <f>IF(N256="základní",J256,0)</f>
        <v>63632</v>
      </c>
      <c r="BF256" s="236">
        <f>IF(N256="snížená",J256,0)</f>
        <v>0</v>
      </c>
      <c r="BG256" s="236">
        <f>IF(N256="zákl. přenesená",J256,0)</f>
        <v>0</v>
      </c>
      <c r="BH256" s="236">
        <f>IF(N256="sníž. přenesená",J256,0)</f>
        <v>0</v>
      </c>
      <c r="BI256" s="236">
        <f>IF(N256="nulová",J256,0)</f>
        <v>0</v>
      </c>
      <c r="BJ256" s="18" t="s">
        <v>80</v>
      </c>
      <c r="BK256" s="236">
        <f>ROUND(I256*H256,2)</f>
        <v>63632</v>
      </c>
      <c r="BL256" s="18" t="s">
        <v>215</v>
      </c>
      <c r="BM256" s="235" t="s">
        <v>960</v>
      </c>
    </row>
    <row r="257" s="2" customFormat="1" ht="14.4" customHeight="1">
      <c r="A257" s="33"/>
      <c r="B257" s="34"/>
      <c r="C257" s="258" t="s">
        <v>624</v>
      </c>
      <c r="D257" s="258" t="s">
        <v>258</v>
      </c>
      <c r="E257" s="259" t="s">
        <v>961</v>
      </c>
      <c r="F257" s="260" t="s">
        <v>962</v>
      </c>
      <c r="G257" s="261" t="s">
        <v>381</v>
      </c>
      <c r="H257" s="262">
        <v>65</v>
      </c>
      <c r="I257" s="263">
        <v>764</v>
      </c>
      <c r="J257" s="263">
        <f>ROUND(I257*H257,2)</f>
        <v>49660</v>
      </c>
      <c r="K257" s="260" t="s">
        <v>1</v>
      </c>
      <c r="L257" s="264"/>
      <c r="M257" s="265" t="s">
        <v>1</v>
      </c>
      <c r="N257" s="266" t="s">
        <v>37</v>
      </c>
      <c r="O257" s="233">
        <v>0</v>
      </c>
      <c r="P257" s="233">
        <f>O257*H257</f>
        <v>0</v>
      </c>
      <c r="Q257" s="233">
        <v>0</v>
      </c>
      <c r="R257" s="233">
        <f>Q257*H257</f>
        <v>0</v>
      </c>
      <c r="S257" s="233">
        <v>0</v>
      </c>
      <c r="T257" s="234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35" t="s">
        <v>310</v>
      </c>
      <c r="AT257" s="235" t="s">
        <v>258</v>
      </c>
      <c r="AU257" s="235" t="s">
        <v>82</v>
      </c>
      <c r="AY257" s="18" t="s">
        <v>143</v>
      </c>
      <c r="BE257" s="236">
        <f>IF(N257="základní",J257,0)</f>
        <v>49660</v>
      </c>
      <c r="BF257" s="236">
        <f>IF(N257="snížená",J257,0)</f>
        <v>0</v>
      </c>
      <c r="BG257" s="236">
        <f>IF(N257="zákl. přenesená",J257,0)</f>
        <v>0</v>
      </c>
      <c r="BH257" s="236">
        <f>IF(N257="sníž. přenesená",J257,0)</f>
        <v>0</v>
      </c>
      <c r="BI257" s="236">
        <f>IF(N257="nulová",J257,0)</f>
        <v>0</v>
      </c>
      <c r="BJ257" s="18" t="s">
        <v>80</v>
      </c>
      <c r="BK257" s="236">
        <f>ROUND(I257*H257,2)</f>
        <v>49660</v>
      </c>
      <c r="BL257" s="18" t="s">
        <v>215</v>
      </c>
      <c r="BM257" s="235" t="s">
        <v>963</v>
      </c>
    </row>
    <row r="258" s="2" customFormat="1" ht="14.4" customHeight="1">
      <c r="A258" s="33"/>
      <c r="B258" s="34"/>
      <c r="C258" s="225" t="s">
        <v>628</v>
      </c>
      <c r="D258" s="225" t="s">
        <v>145</v>
      </c>
      <c r="E258" s="226" t="s">
        <v>964</v>
      </c>
      <c r="F258" s="227" t="s">
        <v>965</v>
      </c>
      <c r="G258" s="228" t="s">
        <v>381</v>
      </c>
      <c r="H258" s="229">
        <v>162</v>
      </c>
      <c r="I258" s="230">
        <v>57.600000000000001</v>
      </c>
      <c r="J258" s="230">
        <f>ROUND(I258*H258,2)</f>
        <v>9331.2000000000007</v>
      </c>
      <c r="K258" s="227" t="s">
        <v>149</v>
      </c>
      <c r="L258" s="39"/>
      <c r="M258" s="231" t="s">
        <v>1</v>
      </c>
      <c r="N258" s="232" t="s">
        <v>37</v>
      </c>
      <c r="O258" s="233">
        <v>0.152</v>
      </c>
      <c r="P258" s="233">
        <f>O258*H258</f>
        <v>24.623999999999999</v>
      </c>
      <c r="Q258" s="233">
        <v>0</v>
      </c>
      <c r="R258" s="233">
        <f>Q258*H258</f>
        <v>0</v>
      </c>
      <c r="S258" s="233">
        <v>0</v>
      </c>
      <c r="T258" s="234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35" t="s">
        <v>215</v>
      </c>
      <c r="AT258" s="235" t="s">
        <v>145</v>
      </c>
      <c r="AU258" s="235" t="s">
        <v>82</v>
      </c>
      <c r="AY258" s="18" t="s">
        <v>143</v>
      </c>
      <c r="BE258" s="236">
        <f>IF(N258="základní",J258,0)</f>
        <v>9331.2000000000007</v>
      </c>
      <c r="BF258" s="236">
        <f>IF(N258="snížená",J258,0)</f>
        <v>0</v>
      </c>
      <c r="BG258" s="236">
        <f>IF(N258="zákl. přenesená",J258,0)</f>
        <v>0</v>
      </c>
      <c r="BH258" s="236">
        <f>IF(N258="sníž. přenesená",J258,0)</f>
        <v>0</v>
      </c>
      <c r="BI258" s="236">
        <f>IF(N258="nulová",J258,0)</f>
        <v>0</v>
      </c>
      <c r="BJ258" s="18" t="s">
        <v>80</v>
      </c>
      <c r="BK258" s="236">
        <f>ROUND(I258*H258,2)</f>
        <v>9331.2000000000007</v>
      </c>
      <c r="BL258" s="18" t="s">
        <v>215</v>
      </c>
      <c r="BM258" s="235" t="s">
        <v>966</v>
      </c>
    </row>
    <row r="259" s="2" customFormat="1" ht="14.4" customHeight="1">
      <c r="A259" s="33"/>
      <c r="B259" s="34"/>
      <c r="C259" s="258" t="s">
        <v>632</v>
      </c>
      <c r="D259" s="258" t="s">
        <v>258</v>
      </c>
      <c r="E259" s="259" t="s">
        <v>967</v>
      </c>
      <c r="F259" s="260" t="s">
        <v>968</v>
      </c>
      <c r="G259" s="261" t="s">
        <v>381</v>
      </c>
      <c r="H259" s="262">
        <v>97</v>
      </c>
      <c r="I259" s="263">
        <v>245</v>
      </c>
      <c r="J259" s="263">
        <f>ROUND(I259*H259,2)</f>
        <v>23765</v>
      </c>
      <c r="K259" s="260" t="s">
        <v>1</v>
      </c>
      <c r="L259" s="264"/>
      <c r="M259" s="265" t="s">
        <v>1</v>
      </c>
      <c r="N259" s="266" t="s">
        <v>37</v>
      </c>
      <c r="O259" s="233">
        <v>0</v>
      </c>
      <c r="P259" s="233">
        <f>O259*H259</f>
        <v>0</v>
      </c>
      <c r="Q259" s="233">
        <v>0</v>
      </c>
      <c r="R259" s="233">
        <f>Q259*H259</f>
        <v>0</v>
      </c>
      <c r="S259" s="233">
        <v>0</v>
      </c>
      <c r="T259" s="234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35" t="s">
        <v>310</v>
      </c>
      <c r="AT259" s="235" t="s">
        <v>258</v>
      </c>
      <c r="AU259" s="235" t="s">
        <v>82</v>
      </c>
      <c r="AY259" s="18" t="s">
        <v>143</v>
      </c>
      <c r="BE259" s="236">
        <f>IF(N259="základní",J259,0)</f>
        <v>23765</v>
      </c>
      <c r="BF259" s="236">
        <f>IF(N259="snížená",J259,0)</f>
        <v>0</v>
      </c>
      <c r="BG259" s="236">
        <f>IF(N259="zákl. přenesená",J259,0)</f>
        <v>0</v>
      </c>
      <c r="BH259" s="236">
        <f>IF(N259="sníž. přenesená",J259,0)</f>
        <v>0</v>
      </c>
      <c r="BI259" s="236">
        <f>IF(N259="nulová",J259,0)</f>
        <v>0</v>
      </c>
      <c r="BJ259" s="18" t="s">
        <v>80</v>
      </c>
      <c r="BK259" s="236">
        <f>ROUND(I259*H259,2)</f>
        <v>23765</v>
      </c>
      <c r="BL259" s="18" t="s">
        <v>215</v>
      </c>
      <c r="BM259" s="235" t="s">
        <v>969</v>
      </c>
    </row>
    <row r="260" s="2" customFormat="1" ht="14.4" customHeight="1">
      <c r="A260" s="33"/>
      <c r="B260" s="34"/>
      <c r="C260" s="258" t="s">
        <v>636</v>
      </c>
      <c r="D260" s="258" t="s">
        <v>258</v>
      </c>
      <c r="E260" s="259" t="s">
        <v>970</v>
      </c>
      <c r="F260" s="260" t="s">
        <v>971</v>
      </c>
      <c r="G260" s="261" t="s">
        <v>381</v>
      </c>
      <c r="H260" s="262">
        <v>65</v>
      </c>
      <c r="I260" s="263">
        <v>509</v>
      </c>
      <c r="J260" s="263">
        <f>ROUND(I260*H260,2)</f>
        <v>33085</v>
      </c>
      <c r="K260" s="260" t="s">
        <v>1</v>
      </c>
      <c r="L260" s="264"/>
      <c r="M260" s="265" t="s">
        <v>1</v>
      </c>
      <c r="N260" s="266" t="s">
        <v>37</v>
      </c>
      <c r="O260" s="233">
        <v>0</v>
      </c>
      <c r="P260" s="233">
        <f>O260*H260</f>
        <v>0</v>
      </c>
      <c r="Q260" s="233">
        <v>0</v>
      </c>
      <c r="R260" s="233">
        <f>Q260*H260</f>
        <v>0</v>
      </c>
      <c r="S260" s="233">
        <v>0</v>
      </c>
      <c r="T260" s="234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35" t="s">
        <v>310</v>
      </c>
      <c r="AT260" s="235" t="s">
        <v>258</v>
      </c>
      <c r="AU260" s="235" t="s">
        <v>82</v>
      </c>
      <c r="AY260" s="18" t="s">
        <v>143</v>
      </c>
      <c r="BE260" s="236">
        <f>IF(N260="základní",J260,0)</f>
        <v>33085</v>
      </c>
      <c r="BF260" s="236">
        <f>IF(N260="snížená",J260,0)</f>
        <v>0</v>
      </c>
      <c r="BG260" s="236">
        <f>IF(N260="zákl. přenesená",J260,0)</f>
        <v>0</v>
      </c>
      <c r="BH260" s="236">
        <f>IF(N260="sníž. přenesená",J260,0)</f>
        <v>0</v>
      </c>
      <c r="BI260" s="236">
        <f>IF(N260="nulová",J260,0)</f>
        <v>0</v>
      </c>
      <c r="BJ260" s="18" t="s">
        <v>80</v>
      </c>
      <c r="BK260" s="236">
        <f>ROUND(I260*H260,2)</f>
        <v>33085</v>
      </c>
      <c r="BL260" s="18" t="s">
        <v>215</v>
      </c>
      <c r="BM260" s="235" t="s">
        <v>972</v>
      </c>
    </row>
    <row r="261" s="2" customFormat="1" ht="14.4" customHeight="1">
      <c r="A261" s="33"/>
      <c r="B261" s="34"/>
      <c r="C261" s="225" t="s">
        <v>640</v>
      </c>
      <c r="D261" s="225" t="s">
        <v>145</v>
      </c>
      <c r="E261" s="226" t="s">
        <v>973</v>
      </c>
      <c r="F261" s="227" t="s">
        <v>974</v>
      </c>
      <c r="G261" s="228" t="s">
        <v>805</v>
      </c>
      <c r="H261" s="229">
        <v>3</v>
      </c>
      <c r="I261" s="230">
        <v>15</v>
      </c>
      <c r="J261" s="230">
        <f>ROUND(I261*H261,2)</f>
        <v>45</v>
      </c>
      <c r="K261" s="227" t="s">
        <v>1</v>
      </c>
      <c r="L261" s="39"/>
      <c r="M261" s="231" t="s">
        <v>1</v>
      </c>
      <c r="N261" s="232" t="s">
        <v>37</v>
      </c>
      <c r="O261" s="233">
        <v>0</v>
      </c>
      <c r="P261" s="233">
        <f>O261*H261</f>
        <v>0</v>
      </c>
      <c r="Q261" s="233">
        <v>0</v>
      </c>
      <c r="R261" s="233">
        <f>Q261*H261</f>
        <v>0</v>
      </c>
      <c r="S261" s="233">
        <v>0</v>
      </c>
      <c r="T261" s="234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35" t="s">
        <v>215</v>
      </c>
      <c r="AT261" s="235" t="s">
        <v>145</v>
      </c>
      <c r="AU261" s="235" t="s">
        <v>82</v>
      </c>
      <c r="AY261" s="18" t="s">
        <v>143</v>
      </c>
      <c r="BE261" s="236">
        <f>IF(N261="základní",J261,0)</f>
        <v>45</v>
      </c>
      <c r="BF261" s="236">
        <f>IF(N261="snížená",J261,0)</f>
        <v>0</v>
      </c>
      <c r="BG261" s="236">
        <f>IF(N261="zákl. přenesená",J261,0)</f>
        <v>0</v>
      </c>
      <c r="BH261" s="236">
        <f>IF(N261="sníž. přenesená",J261,0)</f>
        <v>0</v>
      </c>
      <c r="BI261" s="236">
        <f>IF(N261="nulová",J261,0)</f>
        <v>0</v>
      </c>
      <c r="BJ261" s="18" t="s">
        <v>80</v>
      </c>
      <c r="BK261" s="236">
        <f>ROUND(I261*H261,2)</f>
        <v>45</v>
      </c>
      <c r="BL261" s="18" t="s">
        <v>215</v>
      </c>
      <c r="BM261" s="235" t="s">
        <v>975</v>
      </c>
    </row>
    <row r="262" s="2" customFormat="1" ht="14.4" customHeight="1">
      <c r="A262" s="33"/>
      <c r="B262" s="34"/>
      <c r="C262" s="258" t="s">
        <v>644</v>
      </c>
      <c r="D262" s="258" t="s">
        <v>258</v>
      </c>
      <c r="E262" s="259" t="s">
        <v>976</v>
      </c>
      <c r="F262" s="260" t="s">
        <v>974</v>
      </c>
      <c r="G262" s="261" t="s">
        <v>805</v>
      </c>
      <c r="H262" s="262">
        <v>3</v>
      </c>
      <c r="I262" s="263">
        <v>18.5</v>
      </c>
      <c r="J262" s="263">
        <f>ROUND(I262*H262,2)</f>
        <v>55.5</v>
      </c>
      <c r="K262" s="260" t="s">
        <v>1</v>
      </c>
      <c r="L262" s="264"/>
      <c r="M262" s="265" t="s">
        <v>1</v>
      </c>
      <c r="N262" s="266" t="s">
        <v>37</v>
      </c>
      <c r="O262" s="233">
        <v>0</v>
      </c>
      <c r="P262" s="233">
        <f>O262*H262</f>
        <v>0</v>
      </c>
      <c r="Q262" s="233">
        <v>0</v>
      </c>
      <c r="R262" s="233">
        <f>Q262*H262</f>
        <v>0</v>
      </c>
      <c r="S262" s="233">
        <v>0</v>
      </c>
      <c r="T262" s="234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35" t="s">
        <v>310</v>
      </c>
      <c r="AT262" s="235" t="s">
        <v>258</v>
      </c>
      <c r="AU262" s="235" t="s">
        <v>82</v>
      </c>
      <c r="AY262" s="18" t="s">
        <v>143</v>
      </c>
      <c r="BE262" s="236">
        <f>IF(N262="základní",J262,0)</f>
        <v>55.5</v>
      </c>
      <c r="BF262" s="236">
        <f>IF(N262="snížená",J262,0)</f>
        <v>0</v>
      </c>
      <c r="BG262" s="236">
        <f>IF(N262="zákl. přenesená",J262,0)</f>
        <v>0</v>
      </c>
      <c r="BH262" s="236">
        <f>IF(N262="sníž. přenesená",J262,0)</f>
        <v>0</v>
      </c>
      <c r="BI262" s="236">
        <f>IF(N262="nulová",J262,0)</f>
        <v>0</v>
      </c>
      <c r="BJ262" s="18" t="s">
        <v>80</v>
      </c>
      <c r="BK262" s="236">
        <f>ROUND(I262*H262,2)</f>
        <v>55.5</v>
      </c>
      <c r="BL262" s="18" t="s">
        <v>215</v>
      </c>
      <c r="BM262" s="235" t="s">
        <v>977</v>
      </c>
    </row>
    <row r="263" s="2" customFormat="1" ht="37.8" customHeight="1">
      <c r="A263" s="33"/>
      <c r="B263" s="34"/>
      <c r="C263" s="225" t="s">
        <v>648</v>
      </c>
      <c r="D263" s="225" t="s">
        <v>145</v>
      </c>
      <c r="E263" s="226" t="s">
        <v>978</v>
      </c>
      <c r="F263" s="227" t="s">
        <v>979</v>
      </c>
      <c r="G263" s="228" t="s">
        <v>185</v>
      </c>
      <c r="H263" s="229">
        <v>200</v>
      </c>
      <c r="I263" s="230">
        <v>22</v>
      </c>
      <c r="J263" s="230">
        <f>ROUND(I263*H263,2)</f>
        <v>4400</v>
      </c>
      <c r="K263" s="227" t="s">
        <v>149</v>
      </c>
      <c r="L263" s="39"/>
      <c r="M263" s="231" t="s">
        <v>1</v>
      </c>
      <c r="N263" s="232" t="s">
        <v>37</v>
      </c>
      <c r="O263" s="233">
        <v>0.058000000000000003</v>
      </c>
      <c r="P263" s="233">
        <f>O263*H263</f>
        <v>11.600000000000001</v>
      </c>
      <c r="Q263" s="233">
        <v>0</v>
      </c>
      <c r="R263" s="233">
        <f>Q263*H263</f>
        <v>0</v>
      </c>
      <c r="S263" s="233">
        <v>4.8000000000000001E-05</v>
      </c>
      <c r="T263" s="234">
        <f>S263*H263</f>
        <v>0.0096000000000000009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35" t="s">
        <v>215</v>
      </c>
      <c r="AT263" s="235" t="s">
        <v>145</v>
      </c>
      <c r="AU263" s="235" t="s">
        <v>82</v>
      </c>
      <c r="AY263" s="18" t="s">
        <v>143</v>
      </c>
      <c r="BE263" s="236">
        <f>IF(N263="základní",J263,0)</f>
        <v>4400</v>
      </c>
      <c r="BF263" s="236">
        <f>IF(N263="snížená",J263,0)</f>
        <v>0</v>
      </c>
      <c r="BG263" s="236">
        <f>IF(N263="zákl. přenesená",J263,0)</f>
        <v>0</v>
      </c>
      <c r="BH263" s="236">
        <f>IF(N263="sníž. přenesená",J263,0)</f>
        <v>0</v>
      </c>
      <c r="BI263" s="236">
        <f>IF(N263="nulová",J263,0)</f>
        <v>0</v>
      </c>
      <c r="BJ263" s="18" t="s">
        <v>80</v>
      </c>
      <c r="BK263" s="236">
        <f>ROUND(I263*H263,2)</f>
        <v>4400</v>
      </c>
      <c r="BL263" s="18" t="s">
        <v>215</v>
      </c>
      <c r="BM263" s="235" t="s">
        <v>980</v>
      </c>
    </row>
    <row r="264" s="2" customFormat="1" ht="24.15" customHeight="1">
      <c r="A264" s="33"/>
      <c r="B264" s="34"/>
      <c r="C264" s="225" t="s">
        <v>655</v>
      </c>
      <c r="D264" s="225" t="s">
        <v>145</v>
      </c>
      <c r="E264" s="226" t="s">
        <v>981</v>
      </c>
      <c r="F264" s="227" t="s">
        <v>982</v>
      </c>
      <c r="G264" s="228" t="s">
        <v>185</v>
      </c>
      <c r="H264" s="229">
        <v>16</v>
      </c>
      <c r="I264" s="230">
        <v>152</v>
      </c>
      <c r="J264" s="230">
        <f>ROUND(I264*H264,2)</f>
        <v>2432</v>
      </c>
      <c r="K264" s="227" t="s">
        <v>149</v>
      </c>
      <c r="L264" s="39"/>
      <c r="M264" s="231" t="s">
        <v>1</v>
      </c>
      <c r="N264" s="232" t="s">
        <v>37</v>
      </c>
      <c r="O264" s="233">
        <v>0.38</v>
      </c>
      <c r="P264" s="233">
        <f>O264*H264</f>
        <v>6.0800000000000001</v>
      </c>
      <c r="Q264" s="233">
        <v>0</v>
      </c>
      <c r="R264" s="233">
        <f>Q264*H264</f>
        <v>0</v>
      </c>
      <c r="S264" s="233">
        <v>0</v>
      </c>
      <c r="T264" s="234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35" t="s">
        <v>215</v>
      </c>
      <c r="AT264" s="235" t="s">
        <v>145</v>
      </c>
      <c r="AU264" s="235" t="s">
        <v>82</v>
      </c>
      <c r="AY264" s="18" t="s">
        <v>143</v>
      </c>
      <c r="BE264" s="236">
        <f>IF(N264="základní",J264,0)</f>
        <v>2432</v>
      </c>
      <c r="BF264" s="236">
        <f>IF(N264="snížená",J264,0)</f>
        <v>0</v>
      </c>
      <c r="BG264" s="236">
        <f>IF(N264="zákl. přenesená",J264,0)</f>
        <v>0</v>
      </c>
      <c r="BH264" s="236">
        <f>IF(N264="sníž. přenesená",J264,0)</f>
        <v>0</v>
      </c>
      <c r="BI264" s="236">
        <f>IF(N264="nulová",J264,0)</f>
        <v>0</v>
      </c>
      <c r="BJ264" s="18" t="s">
        <v>80</v>
      </c>
      <c r="BK264" s="236">
        <f>ROUND(I264*H264,2)</f>
        <v>2432</v>
      </c>
      <c r="BL264" s="18" t="s">
        <v>215</v>
      </c>
      <c r="BM264" s="235" t="s">
        <v>983</v>
      </c>
    </row>
    <row r="265" s="2" customFormat="1" ht="24.15" customHeight="1">
      <c r="A265" s="33"/>
      <c r="B265" s="34"/>
      <c r="C265" s="225" t="s">
        <v>660</v>
      </c>
      <c r="D265" s="225" t="s">
        <v>145</v>
      </c>
      <c r="E265" s="226" t="s">
        <v>984</v>
      </c>
      <c r="F265" s="227" t="s">
        <v>985</v>
      </c>
      <c r="G265" s="228" t="s">
        <v>185</v>
      </c>
      <c r="H265" s="229">
        <v>18</v>
      </c>
      <c r="I265" s="230">
        <v>135</v>
      </c>
      <c r="J265" s="230">
        <f>ROUND(I265*H265,2)</f>
        <v>2430</v>
      </c>
      <c r="K265" s="227" t="s">
        <v>149</v>
      </c>
      <c r="L265" s="39"/>
      <c r="M265" s="231" t="s">
        <v>1</v>
      </c>
      <c r="N265" s="232" t="s">
        <v>37</v>
      </c>
      <c r="O265" s="233">
        <v>0.33800000000000002</v>
      </c>
      <c r="P265" s="233">
        <f>O265*H265</f>
        <v>6.0840000000000005</v>
      </c>
      <c r="Q265" s="233">
        <v>0</v>
      </c>
      <c r="R265" s="233">
        <f>Q265*H265</f>
        <v>0</v>
      </c>
      <c r="S265" s="233">
        <v>0</v>
      </c>
      <c r="T265" s="234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35" t="s">
        <v>215</v>
      </c>
      <c r="AT265" s="235" t="s">
        <v>145</v>
      </c>
      <c r="AU265" s="235" t="s">
        <v>82</v>
      </c>
      <c r="AY265" s="18" t="s">
        <v>143</v>
      </c>
      <c r="BE265" s="236">
        <f>IF(N265="základní",J265,0)</f>
        <v>2430</v>
      </c>
      <c r="BF265" s="236">
        <f>IF(N265="snížená",J265,0)</f>
        <v>0</v>
      </c>
      <c r="BG265" s="236">
        <f>IF(N265="zákl. přenesená",J265,0)</f>
        <v>0</v>
      </c>
      <c r="BH265" s="236">
        <f>IF(N265="sníž. přenesená",J265,0)</f>
        <v>0</v>
      </c>
      <c r="BI265" s="236">
        <f>IF(N265="nulová",J265,0)</f>
        <v>0</v>
      </c>
      <c r="BJ265" s="18" t="s">
        <v>80</v>
      </c>
      <c r="BK265" s="236">
        <f>ROUND(I265*H265,2)</f>
        <v>2430</v>
      </c>
      <c r="BL265" s="18" t="s">
        <v>215</v>
      </c>
      <c r="BM265" s="235" t="s">
        <v>986</v>
      </c>
    </row>
    <row r="266" s="2" customFormat="1" ht="14.4" customHeight="1">
      <c r="A266" s="33"/>
      <c r="B266" s="34"/>
      <c r="C266" s="258" t="s">
        <v>665</v>
      </c>
      <c r="D266" s="258" t="s">
        <v>258</v>
      </c>
      <c r="E266" s="259" t="s">
        <v>987</v>
      </c>
      <c r="F266" s="260" t="s">
        <v>988</v>
      </c>
      <c r="G266" s="261" t="s">
        <v>810</v>
      </c>
      <c r="H266" s="262">
        <v>27</v>
      </c>
      <c r="I266" s="263">
        <v>1700</v>
      </c>
      <c r="J266" s="263">
        <f>ROUND(I266*H266,2)</f>
        <v>45900</v>
      </c>
      <c r="K266" s="260" t="s">
        <v>1</v>
      </c>
      <c r="L266" s="264"/>
      <c r="M266" s="265" t="s">
        <v>1</v>
      </c>
      <c r="N266" s="266" t="s">
        <v>37</v>
      </c>
      <c r="O266" s="233">
        <v>0</v>
      </c>
      <c r="P266" s="233">
        <f>O266*H266</f>
        <v>0</v>
      </c>
      <c r="Q266" s="233">
        <v>0</v>
      </c>
      <c r="R266" s="233">
        <f>Q266*H266</f>
        <v>0</v>
      </c>
      <c r="S266" s="233">
        <v>0</v>
      </c>
      <c r="T266" s="234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35" t="s">
        <v>310</v>
      </c>
      <c r="AT266" s="235" t="s">
        <v>258</v>
      </c>
      <c r="AU266" s="235" t="s">
        <v>82</v>
      </c>
      <c r="AY266" s="18" t="s">
        <v>143</v>
      </c>
      <c r="BE266" s="236">
        <f>IF(N266="základní",J266,0)</f>
        <v>45900</v>
      </c>
      <c r="BF266" s="236">
        <f>IF(N266="snížená",J266,0)</f>
        <v>0</v>
      </c>
      <c r="BG266" s="236">
        <f>IF(N266="zákl. přenesená",J266,0)</f>
        <v>0</v>
      </c>
      <c r="BH266" s="236">
        <f>IF(N266="sníž. přenesená",J266,0)</f>
        <v>0</v>
      </c>
      <c r="BI266" s="236">
        <f>IF(N266="nulová",J266,0)</f>
        <v>0</v>
      </c>
      <c r="BJ266" s="18" t="s">
        <v>80</v>
      </c>
      <c r="BK266" s="236">
        <f>ROUND(I266*H266,2)</f>
        <v>45900</v>
      </c>
      <c r="BL266" s="18" t="s">
        <v>215</v>
      </c>
      <c r="BM266" s="235" t="s">
        <v>989</v>
      </c>
    </row>
    <row r="267" s="2" customFormat="1" ht="14.4" customHeight="1">
      <c r="A267" s="33"/>
      <c r="B267" s="34"/>
      <c r="C267" s="258" t="s">
        <v>671</v>
      </c>
      <c r="D267" s="258" t="s">
        <v>258</v>
      </c>
      <c r="E267" s="259" t="s">
        <v>990</v>
      </c>
      <c r="F267" s="260" t="s">
        <v>991</v>
      </c>
      <c r="G267" s="261" t="s">
        <v>810</v>
      </c>
      <c r="H267" s="262">
        <v>7</v>
      </c>
      <c r="I267" s="263">
        <v>4200</v>
      </c>
      <c r="J267" s="263">
        <f>ROUND(I267*H267,2)</f>
        <v>29400</v>
      </c>
      <c r="K267" s="260" t="s">
        <v>1</v>
      </c>
      <c r="L267" s="264"/>
      <c r="M267" s="265" t="s">
        <v>1</v>
      </c>
      <c r="N267" s="266" t="s">
        <v>37</v>
      </c>
      <c r="O267" s="233">
        <v>0</v>
      </c>
      <c r="P267" s="233">
        <f>O267*H267</f>
        <v>0</v>
      </c>
      <c r="Q267" s="233">
        <v>0</v>
      </c>
      <c r="R267" s="233">
        <f>Q267*H267</f>
        <v>0</v>
      </c>
      <c r="S267" s="233">
        <v>0</v>
      </c>
      <c r="T267" s="234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35" t="s">
        <v>310</v>
      </c>
      <c r="AT267" s="235" t="s">
        <v>258</v>
      </c>
      <c r="AU267" s="235" t="s">
        <v>82</v>
      </c>
      <c r="AY267" s="18" t="s">
        <v>143</v>
      </c>
      <c r="BE267" s="236">
        <f>IF(N267="základní",J267,0)</f>
        <v>29400</v>
      </c>
      <c r="BF267" s="236">
        <f>IF(N267="snížená",J267,0)</f>
        <v>0</v>
      </c>
      <c r="BG267" s="236">
        <f>IF(N267="zákl. přenesená",J267,0)</f>
        <v>0</v>
      </c>
      <c r="BH267" s="236">
        <f>IF(N267="sníž. přenesená",J267,0)</f>
        <v>0</v>
      </c>
      <c r="BI267" s="236">
        <f>IF(N267="nulová",J267,0)</f>
        <v>0</v>
      </c>
      <c r="BJ267" s="18" t="s">
        <v>80</v>
      </c>
      <c r="BK267" s="236">
        <f>ROUND(I267*H267,2)</f>
        <v>29400</v>
      </c>
      <c r="BL267" s="18" t="s">
        <v>215</v>
      </c>
      <c r="BM267" s="235" t="s">
        <v>992</v>
      </c>
    </row>
    <row r="268" s="2" customFormat="1" ht="24.15" customHeight="1">
      <c r="A268" s="33"/>
      <c r="B268" s="34"/>
      <c r="C268" s="225" t="s">
        <v>675</v>
      </c>
      <c r="D268" s="225" t="s">
        <v>145</v>
      </c>
      <c r="E268" s="226" t="s">
        <v>993</v>
      </c>
      <c r="F268" s="227" t="s">
        <v>994</v>
      </c>
      <c r="G268" s="228" t="s">
        <v>185</v>
      </c>
      <c r="H268" s="229">
        <v>20</v>
      </c>
      <c r="I268" s="230">
        <v>219</v>
      </c>
      <c r="J268" s="230">
        <f>ROUND(I268*H268,2)</f>
        <v>4380</v>
      </c>
      <c r="K268" s="227" t="s">
        <v>149</v>
      </c>
      <c r="L268" s="39"/>
      <c r="M268" s="231" t="s">
        <v>1</v>
      </c>
      <c r="N268" s="232" t="s">
        <v>37</v>
      </c>
      <c r="O268" s="233">
        <v>0.54800000000000004</v>
      </c>
      <c r="P268" s="233">
        <f>O268*H268</f>
        <v>10.960000000000001</v>
      </c>
      <c r="Q268" s="233">
        <v>0</v>
      </c>
      <c r="R268" s="233">
        <f>Q268*H268</f>
        <v>0</v>
      </c>
      <c r="S268" s="233">
        <v>0</v>
      </c>
      <c r="T268" s="234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35" t="s">
        <v>215</v>
      </c>
      <c r="AT268" s="235" t="s">
        <v>145</v>
      </c>
      <c r="AU268" s="235" t="s">
        <v>82</v>
      </c>
      <c r="AY268" s="18" t="s">
        <v>143</v>
      </c>
      <c r="BE268" s="236">
        <f>IF(N268="základní",J268,0)</f>
        <v>4380</v>
      </c>
      <c r="BF268" s="236">
        <f>IF(N268="snížená",J268,0)</f>
        <v>0</v>
      </c>
      <c r="BG268" s="236">
        <f>IF(N268="zákl. přenesená",J268,0)</f>
        <v>0</v>
      </c>
      <c r="BH268" s="236">
        <f>IF(N268="sníž. přenesená",J268,0)</f>
        <v>0</v>
      </c>
      <c r="BI268" s="236">
        <f>IF(N268="nulová",J268,0)</f>
        <v>0</v>
      </c>
      <c r="BJ268" s="18" t="s">
        <v>80</v>
      </c>
      <c r="BK268" s="236">
        <f>ROUND(I268*H268,2)</f>
        <v>4380</v>
      </c>
      <c r="BL268" s="18" t="s">
        <v>215</v>
      </c>
      <c r="BM268" s="235" t="s">
        <v>995</v>
      </c>
    </row>
    <row r="269" s="2" customFormat="1" ht="14.4" customHeight="1">
      <c r="A269" s="33"/>
      <c r="B269" s="34"/>
      <c r="C269" s="258" t="s">
        <v>680</v>
      </c>
      <c r="D269" s="258" t="s">
        <v>258</v>
      </c>
      <c r="E269" s="259" t="s">
        <v>996</v>
      </c>
      <c r="F269" s="260" t="s">
        <v>997</v>
      </c>
      <c r="G269" s="261" t="s">
        <v>810</v>
      </c>
      <c r="H269" s="262">
        <v>20</v>
      </c>
      <c r="I269" s="263">
        <v>1500</v>
      </c>
      <c r="J269" s="263">
        <f>ROUND(I269*H269,2)</f>
        <v>30000</v>
      </c>
      <c r="K269" s="260" t="s">
        <v>1</v>
      </c>
      <c r="L269" s="264"/>
      <c r="M269" s="265" t="s">
        <v>1</v>
      </c>
      <c r="N269" s="266" t="s">
        <v>37</v>
      </c>
      <c r="O269" s="233">
        <v>0</v>
      </c>
      <c r="P269" s="233">
        <f>O269*H269</f>
        <v>0</v>
      </c>
      <c r="Q269" s="233">
        <v>0</v>
      </c>
      <c r="R269" s="233">
        <f>Q269*H269</f>
        <v>0</v>
      </c>
      <c r="S269" s="233">
        <v>0</v>
      </c>
      <c r="T269" s="234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35" t="s">
        <v>310</v>
      </c>
      <c r="AT269" s="235" t="s">
        <v>258</v>
      </c>
      <c r="AU269" s="235" t="s">
        <v>82</v>
      </c>
      <c r="AY269" s="18" t="s">
        <v>143</v>
      </c>
      <c r="BE269" s="236">
        <f>IF(N269="základní",J269,0)</f>
        <v>30000</v>
      </c>
      <c r="BF269" s="236">
        <f>IF(N269="snížená",J269,0)</f>
        <v>0</v>
      </c>
      <c r="BG269" s="236">
        <f>IF(N269="zákl. přenesená",J269,0)</f>
        <v>0</v>
      </c>
      <c r="BH269" s="236">
        <f>IF(N269="sníž. přenesená",J269,0)</f>
        <v>0</v>
      </c>
      <c r="BI269" s="236">
        <f>IF(N269="nulová",J269,0)</f>
        <v>0</v>
      </c>
      <c r="BJ269" s="18" t="s">
        <v>80</v>
      </c>
      <c r="BK269" s="236">
        <f>ROUND(I269*H269,2)</f>
        <v>30000</v>
      </c>
      <c r="BL269" s="18" t="s">
        <v>215</v>
      </c>
      <c r="BM269" s="235" t="s">
        <v>998</v>
      </c>
    </row>
    <row r="270" s="2" customFormat="1" ht="24.15" customHeight="1">
      <c r="A270" s="33"/>
      <c r="B270" s="34"/>
      <c r="C270" s="225" t="s">
        <v>684</v>
      </c>
      <c r="D270" s="225" t="s">
        <v>145</v>
      </c>
      <c r="E270" s="226" t="s">
        <v>999</v>
      </c>
      <c r="F270" s="227" t="s">
        <v>1000</v>
      </c>
      <c r="G270" s="228" t="s">
        <v>185</v>
      </c>
      <c r="H270" s="229">
        <v>102</v>
      </c>
      <c r="I270" s="230">
        <v>320</v>
      </c>
      <c r="J270" s="230">
        <f>ROUND(I270*H270,2)</f>
        <v>32640</v>
      </c>
      <c r="K270" s="227" t="s">
        <v>149</v>
      </c>
      <c r="L270" s="39"/>
      <c r="M270" s="231" t="s">
        <v>1</v>
      </c>
      <c r="N270" s="232" t="s">
        <v>37</v>
      </c>
      <c r="O270" s="233">
        <v>0.80200000000000005</v>
      </c>
      <c r="P270" s="233">
        <f>O270*H270</f>
        <v>81.804000000000002</v>
      </c>
      <c r="Q270" s="233">
        <v>0</v>
      </c>
      <c r="R270" s="233">
        <f>Q270*H270</f>
        <v>0</v>
      </c>
      <c r="S270" s="233">
        <v>0</v>
      </c>
      <c r="T270" s="234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35" t="s">
        <v>215</v>
      </c>
      <c r="AT270" s="235" t="s">
        <v>145</v>
      </c>
      <c r="AU270" s="235" t="s">
        <v>82</v>
      </c>
      <c r="AY270" s="18" t="s">
        <v>143</v>
      </c>
      <c r="BE270" s="236">
        <f>IF(N270="základní",J270,0)</f>
        <v>32640</v>
      </c>
      <c r="BF270" s="236">
        <f>IF(N270="snížená",J270,0)</f>
        <v>0</v>
      </c>
      <c r="BG270" s="236">
        <f>IF(N270="zákl. přenesená",J270,0)</f>
        <v>0</v>
      </c>
      <c r="BH270" s="236">
        <f>IF(N270="sníž. přenesená",J270,0)</f>
        <v>0</v>
      </c>
      <c r="BI270" s="236">
        <f>IF(N270="nulová",J270,0)</f>
        <v>0</v>
      </c>
      <c r="BJ270" s="18" t="s">
        <v>80</v>
      </c>
      <c r="BK270" s="236">
        <f>ROUND(I270*H270,2)</f>
        <v>32640</v>
      </c>
      <c r="BL270" s="18" t="s">
        <v>215</v>
      </c>
      <c r="BM270" s="235" t="s">
        <v>1001</v>
      </c>
    </row>
    <row r="271" s="2" customFormat="1" ht="14.4" customHeight="1">
      <c r="A271" s="33"/>
      <c r="B271" s="34"/>
      <c r="C271" s="258" t="s">
        <v>688</v>
      </c>
      <c r="D271" s="258" t="s">
        <v>258</v>
      </c>
      <c r="E271" s="259" t="s">
        <v>1002</v>
      </c>
      <c r="F271" s="260" t="s">
        <v>1003</v>
      </c>
      <c r="G271" s="261" t="s">
        <v>810</v>
      </c>
      <c r="H271" s="262">
        <v>4</v>
      </c>
      <c r="I271" s="263">
        <v>900</v>
      </c>
      <c r="J271" s="263">
        <f>ROUND(I271*H271,2)</f>
        <v>3600</v>
      </c>
      <c r="K271" s="260" t="s">
        <v>1</v>
      </c>
      <c r="L271" s="264"/>
      <c r="M271" s="265" t="s">
        <v>1</v>
      </c>
      <c r="N271" s="266" t="s">
        <v>37</v>
      </c>
      <c r="O271" s="233">
        <v>0</v>
      </c>
      <c r="P271" s="233">
        <f>O271*H271</f>
        <v>0</v>
      </c>
      <c r="Q271" s="233">
        <v>0</v>
      </c>
      <c r="R271" s="233">
        <f>Q271*H271</f>
        <v>0</v>
      </c>
      <c r="S271" s="233">
        <v>0</v>
      </c>
      <c r="T271" s="234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35" t="s">
        <v>310</v>
      </c>
      <c r="AT271" s="235" t="s">
        <v>258</v>
      </c>
      <c r="AU271" s="235" t="s">
        <v>82</v>
      </c>
      <c r="AY271" s="18" t="s">
        <v>143</v>
      </c>
      <c r="BE271" s="236">
        <f>IF(N271="základní",J271,0)</f>
        <v>3600</v>
      </c>
      <c r="BF271" s="236">
        <f>IF(N271="snížená",J271,0)</f>
        <v>0</v>
      </c>
      <c r="BG271" s="236">
        <f>IF(N271="zákl. přenesená",J271,0)</f>
        <v>0</v>
      </c>
      <c r="BH271" s="236">
        <f>IF(N271="sníž. přenesená",J271,0)</f>
        <v>0</v>
      </c>
      <c r="BI271" s="236">
        <f>IF(N271="nulová",J271,0)</f>
        <v>0</v>
      </c>
      <c r="BJ271" s="18" t="s">
        <v>80</v>
      </c>
      <c r="BK271" s="236">
        <f>ROUND(I271*H271,2)</f>
        <v>3600</v>
      </c>
      <c r="BL271" s="18" t="s">
        <v>215</v>
      </c>
      <c r="BM271" s="235" t="s">
        <v>1004</v>
      </c>
    </row>
    <row r="272" s="2" customFormat="1" ht="14.4" customHeight="1">
      <c r="A272" s="33"/>
      <c r="B272" s="34"/>
      <c r="C272" s="258" t="s">
        <v>695</v>
      </c>
      <c r="D272" s="258" t="s">
        <v>258</v>
      </c>
      <c r="E272" s="259" t="s">
        <v>1005</v>
      </c>
      <c r="F272" s="260" t="s">
        <v>1006</v>
      </c>
      <c r="G272" s="261" t="s">
        <v>810</v>
      </c>
      <c r="H272" s="262">
        <v>51</v>
      </c>
      <c r="I272" s="263">
        <v>1180</v>
      </c>
      <c r="J272" s="263">
        <f>ROUND(I272*H272,2)</f>
        <v>60180</v>
      </c>
      <c r="K272" s="260" t="s">
        <v>1</v>
      </c>
      <c r="L272" s="264"/>
      <c r="M272" s="265" t="s">
        <v>1</v>
      </c>
      <c r="N272" s="266" t="s">
        <v>37</v>
      </c>
      <c r="O272" s="233">
        <v>0</v>
      </c>
      <c r="P272" s="233">
        <f>O272*H272</f>
        <v>0</v>
      </c>
      <c r="Q272" s="233">
        <v>0</v>
      </c>
      <c r="R272" s="233">
        <f>Q272*H272</f>
        <v>0</v>
      </c>
      <c r="S272" s="233">
        <v>0</v>
      </c>
      <c r="T272" s="234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35" t="s">
        <v>310</v>
      </c>
      <c r="AT272" s="235" t="s">
        <v>258</v>
      </c>
      <c r="AU272" s="235" t="s">
        <v>82</v>
      </c>
      <c r="AY272" s="18" t="s">
        <v>143</v>
      </c>
      <c r="BE272" s="236">
        <f>IF(N272="základní",J272,0)</f>
        <v>60180</v>
      </c>
      <c r="BF272" s="236">
        <f>IF(N272="snížená",J272,0)</f>
        <v>0</v>
      </c>
      <c r="BG272" s="236">
        <f>IF(N272="zákl. přenesená",J272,0)</f>
        <v>0</v>
      </c>
      <c r="BH272" s="236">
        <f>IF(N272="sníž. přenesená",J272,0)</f>
        <v>0</v>
      </c>
      <c r="BI272" s="236">
        <f>IF(N272="nulová",J272,0)</f>
        <v>0</v>
      </c>
      <c r="BJ272" s="18" t="s">
        <v>80</v>
      </c>
      <c r="BK272" s="236">
        <f>ROUND(I272*H272,2)</f>
        <v>60180</v>
      </c>
      <c r="BL272" s="18" t="s">
        <v>215</v>
      </c>
      <c r="BM272" s="235" t="s">
        <v>1007</v>
      </c>
    </row>
    <row r="273" s="2" customFormat="1" ht="14.4" customHeight="1">
      <c r="A273" s="33"/>
      <c r="B273" s="34"/>
      <c r="C273" s="258" t="s">
        <v>700</v>
      </c>
      <c r="D273" s="258" t="s">
        <v>258</v>
      </c>
      <c r="E273" s="259" t="s">
        <v>1008</v>
      </c>
      <c r="F273" s="260" t="s">
        <v>1009</v>
      </c>
      <c r="G273" s="261" t="s">
        <v>810</v>
      </c>
      <c r="H273" s="262">
        <v>5</v>
      </c>
      <c r="I273" s="263">
        <v>1500</v>
      </c>
      <c r="J273" s="263">
        <f>ROUND(I273*H273,2)</f>
        <v>7500</v>
      </c>
      <c r="K273" s="260" t="s">
        <v>1</v>
      </c>
      <c r="L273" s="264"/>
      <c r="M273" s="265" t="s">
        <v>1</v>
      </c>
      <c r="N273" s="266" t="s">
        <v>37</v>
      </c>
      <c r="O273" s="233">
        <v>0</v>
      </c>
      <c r="P273" s="233">
        <f>O273*H273</f>
        <v>0</v>
      </c>
      <c r="Q273" s="233">
        <v>0</v>
      </c>
      <c r="R273" s="233">
        <f>Q273*H273</f>
        <v>0</v>
      </c>
      <c r="S273" s="233">
        <v>0</v>
      </c>
      <c r="T273" s="234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35" t="s">
        <v>310</v>
      </c>
      <c r="AT273" s="235" t="s">
        <v>258</v>
      </c>
      <c r="AU273" s="235" t="s">
        <v>82</v>
      </c>
      <c r="AY273" s="18" t="s">
        <v>143</v>
      </c>
      <c r="BE273" s="236">
        <f>IF(N273="základní",J273,0)</f>
        <v>7500</v>
      </c>
      <c r="BF273" s="236">
        <f>IF(N273="snížená",J273,0)</f>
        <v>0</v>
      </c>
      <c r="BG273" s="236">
        <f>IF(N273="zákl. přenesená",J273,0)</f>
        <v>0</v>
      </c>
      <c r="BH273" s="236">
        <f>IF(N273="sníž. přenesená",J273,0)</f>
        <v>0</v>
      </c>
      <c r="BI273" s="236">
        <f>IF(N273="nulová",J273,0)</f>
        <v>0</v>
      </c>
      <c r="BJ273" s="18" t="s">
        <v>80</v>
      </c>
      <c r="BK273" s="236">
        <f>ROUND(I273*H273,2)</f>
        <v>7500</v>
      </c>
      <c r="BL273" s="18" t="s">
        <v>215</v>
      </c>
      <c r="BM273" s="235" t="s">
        <v>1010</v>
      </c>
    </row>
    <row r="274" s="2" customFormat="1" ht="14.4" customHeight="1">
      <c r="A274" s="33"/>
      <c r="B274" s="34"/>
      <c r="C274" s="258" t="s">
        <v>705</v>
      </c>
      <c r="D274" s="258" t="s">
        <v>258</v>
      </c>
      <c r="E274" s="259" t="s">
        <v>1011</v>
      </c>
      <c r="F274" s="260" t="s">
        <v>1012</v>
      </c>
      <c r="G274" s="261" t="s">
        <v>810</v>
      </c>
      <c r="H274" s="262">
        <v>7</v>
      </c>
      <c r="I274" s="263">
        <v>1500</v>
      </c>
      <c r="J274" s="263">
        <f>ROUND(I274*H274,2)</f>
        <v>10500</v>
      </c>
      <c r="K274" s="260" t="s">
        <v>1</v>
      </c>
      <c r="L274" s="264"/>
      <c r="M274" s="265" t="s">
        <v>1</v>
      </c>
      <c r="N274" s="266" t="s">
        <v>37</v>
      </c>
      <c r="O274" s="233">
        <v>0</v>
      </c>
      <c r="P274" s="233">
        <f>O274*H274</f>
        <v>0</v>
      </c>
      <c r="Q274" s="233">
        <v>0</v>
      </c>
      <c r="R274" s="233">
        <f>Q274*H274</f>
        <v>0</v>
      </c>
      <c r="S274" s="233">
        <v>0</v>
      </c>
      <c r="T274" s="234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35" t="s">
        <v>310</v>
      </c>
      <c r="AT274" s="235" t="s">
        <v>258</v>
      </c>
      <c r="AU274" s="235" t="s">
        <v>82</v>
      </c>
      <c r="AY274" s="18" t="s">
        <v>143</v>
      </c>
      <c r="BE274" s="236">
        <f>IF(N274="základní",J274,0)</f>
        <v>10500</v>
      </c>
      <c r="BF274" s="236">
        <f>IF(N274="snížená",J274,0)</f>
        <v>0</v>
      </c>
      <c r="BG274" s="236">
        <f>IF(N274="zákl. přenesená",J274,0)</f>
        <v>0</v>
      </c>
      <c r="BH274" s="236">
        <f>IF(N274="sníž. přenesená",J274,0)</f>
        <v>0</v>
      </c>
      <c r="BI274" s="236">
        <f>IF(N274="nulová",J274,0)</f>
        <v>0</v>
      </c>
      <c r="BJ274" s="18" t="s">
        <v>80</v>
      </c>
      <c r="BK274" s="236">
        <f>ROUND(I274*H274,2)</f>
        <v>10500</v>
      </c>
      <c r="BL274" s="18" t="s">
        <v>215</v>
      </c>
      <c r="BM274" s="235" t="s">
        <v>1013</v>
      </c>
    </row>
    <row r="275" s="2" customFormat="1" ht="14.4" customHeight="1">
      <c r="A275" s="33"/>
      <c r="B275" s="34"/>
      <c r="C275" s="258" t="s">
        <v>711</v>
      </c>
      <c r="D275" s="258" t="s">
        <v>258</v>
      </c>
      <c r="E275" s="259" t="s">
        <v>1014</v>
      </c>
      <c r="F275" s="260" t="s">
        <v>1015</v>
      </c>
      <c r="G275" s="261" t="s">
        <v>810</v>
      </c>
      <c r="H275" s="262">
        <v>35</v>
      </c>
      <c r="I275" s="263">
        <v>1180</v>
      </c>
      <c r="J275" s="263">
        <f>ROUND(I275*H275,2)</f>
        <v>41300</v>
      </c>
      <c r="K275" s="260" t="s">
        <v>1</v>
      </c>
      <c r="L275" s="264"/>
      <c r="M275" s="265" t="s">
        <v>1</v>
      </c>
      <c r="N275" s="266" t="s">
        <v>37</v>
      </c>
      <c r="O275" s="233">
        <v>0</v>
      </c>
      <c r="P275" s="233">
        <f>O275*H275</f>
        <v>0</v>
      </c>
      <c r="Q275" s="233">
        <v>0</v>
      </c>
      <c r="R275" s="233">
        <f>Q275*H275</f>
        <v>0</v>
      </c>
      <c r="S275" s="233">
        <v>0</v>
      </c>
      <c r="T275" s="234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35" t="s">
        <v>310</v>
      </c>
      <c r="AT275" s="235" t="s">
        <v>258</v>
      </c>
      <c r="AU275" s="235" t="s">
        <v>82</v>
      </c>
      <c r="AY275" s="18" t="s">
        <v>143</v>
      </c>
      <c r="BE275" s="236">
        <f>IF(N275="základní",J275,0)</f>
        <v>41300</v>
      </c>
      <c r="BF275" s="236">
        <f>IF(N275="snížená",J275,0)</f>
        <v>0</v>
      </c>
      <c r="BG275" s="236">
        <f>IF(N275="zákl. přenesená",J275,0)</f>
        <v>0</v>
      </c>
      <c r="BH275" s="236">
        <f>IF(N275="sníž. přenesená",J275,0)</f>
        <v>0</v>
      </c>
      <c r="BI275" s="236">
        <f>IF(N275="nulová",J275,0)</f>
        <v>0</v>
      </c>
      <c r="BJ275" s="18" t="s">
        <v>80</v>
      </c>
      <c r="BK275" s="236">
        <f>ROUND(I275*H275,2)</f>
        <v>41300</v>
      </c>
      <c r="BL275" s="18" t="s">
        <v>215</v>
      </c>
      <c r="BM275" s="235" t="s">
        <v>1016</v>
      </c>
    </row>
    <row r="276" s="2" customFormat="1" ht="24.15" customHeight="1">
      <c r="A276" s="33"/>
      <c r="B276" s="34"/>
      <c r="C276" s="225" t="s">
        <v>717</v>
      </c>
      <c r="D276" s="225" t="s">
        <v>145</v>
      </c>
      <c r="E276" s="226" t="s">
        <v>1017</v>
      </c>
      <c r="F276" s="227" t="s">
        <v>1018</v>
      </c>
      <c r="G276" s="228" t="s">
        <v>185</v>
      </c>
      <c r="H276" s="229">
        <v>54</v>
      </c>
      <c r="I276" s="230">
        <v>70.799999999999997</v>
      </c>
      <c r="J276" s="230">
        <f>ROUND(I276*H276,2)</f>
        <v>3823.1999999999998</v>
      </c>
      <c r="K276" s="227" t="s">
        <v>149</v>
      </c>
      <c r="L276" s="39"/>
      <c r="M276" s="231" t="s">
        <v>1</v>
      </c>
      <c r="N276" s="232" t="s">
        <v>37</v>
      </c>
      <c r="O276" s="233">
        <v>0.187</v>
      </c>
      <c r="P276" s="233">
        <f>O276*H276</f>
        <v>10.098000000000001</v>
      </c>
      <c r="Q276" s="233">
        <v>0</v>
      </c>
      <c r="R276" s="233">
        <f>Q276*H276</f>
        <v>0</v>
      </c>
      <c r="S276" s="233">
        <v>0.002</v>
      </c>
      <c r="T276" s="234">
        <f>S276*H276</f>
        <v>0.108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35" t="s">
        <v>215</v>
      </c>
      <c r="AT276" s="235" t="s">
        <v>145</v>
      </c>
      <c r="AU276" s="235" t="s">
        <v>82</v>
      </c>
      <c r="AY276" s="18" t="s">
        <v>143</v>
      </c>
      <c r="BE276" s="236">
        <f>IF(N276="základní",J276,0)</f>
        <v>3823.1999999999998</v>
      </c>
      <c r="BF276" s="236">
        <f>IF(N276="snížená",J276,0)</f>
        <v>0</v>
      </c>
      <c r="BG276" s="236">
        <f>IF(N276="zákl. přenesená",J276,0)</f>
        <v>0</v>
      </c>
      <c r="BH276" s="236">
        <f>IF(N276="sníž. přenesená",J276,0)</f>
        <v>0</v>
      </c>
      <c r="BI276" s="236">
        <f>IF(N276="nulová",J276,0)</f>
        <v>0</v>
      </c>
      <c r="BJ276" s="18" t="s">
        <v>80</v>
      </c>
      <c r="BK276" s="236">
        <f>ROUND(I276*H276,2)</f>
        <v>3823.1999999999998</v>
      </c>
      <c r="BL276" s="18" t="s">
        <v>215</v>
      </c>
      <c r="BM276" s="235" t="s">
        <v>1019</v>
      </c>
    </row>
    <row r="277" s="2" customFormat="1" ht="37.8" customHeight="1">
      <c r="A277" s="33"/>
      <c r="B277" s="34"/>
      <c r="C277" s="225" t="s">
        <v>723</v>
      </c>
      <c r="D277" s="225" t="s">
        <v>145</v>
      </c>
      <c r="E277" s="226" t="s">
        <v>1020</v>
      </c>
      <c r="F277" s="227" t="s">
        <v>1021</v>
      </c>
      <c r="G277" s="228" t="s">
        <v>185</v>
      </c>
      <c r="H277" s="229">
        <v>102</v>
      </c>
      <c r="I277" s="230">
        <v>115</v>
      </c>
      <c r="J277" s="230">
        <f>ROUND(I277*H277,2)</f>
        <v>11730</v>
      </c>
      <c r="K277" s="227" t="s">
        <v>149</v>
      </c>
      <c r="L277" s="39"/>
      <c r="M277" s="231" t="s">
        <v>1</v>
      </c>
      <c r="N277" s="232" t="s">
        <v>37</v>
      </c>
      <c r="O277" s="233">
        <v>0.30499999999999999</v>
      </c>
      <c r="P277" s="233">
        <f>O277*H277</f>
        <v>31.109999999999999</v>
      </c>
      <c r="Q277" s="233">
        <v>0</v>
      </c>
      <c r="R277" s="233">
        <f>Q277*H277</f>
        <v>0</v>
      </c>
      <c r="S277" s="233">
        <v>0.001</v>
      </c>
      <c r="T277" s="234">
        <f>S277*H277</f>
        <v>0.10200000000000001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35" t="s">
        <v>215</v>
      </c>
      <c r="AT277" s="235" t="s">
        <v>145</v>
      </c>
      <c r="AU277" s="235" t="s">
        <v>82</v>
      </c>
      <c r="AY277" s="18" t="s">
        <v>143</v>
      </c>
      <c r="BE277" s="236">
        <f>IF(N277="základní",J277,0)</f>
        <v>11730</v>
      </c>
      <c r="BF277" s="236">
        <f>IF(N277="snížená",J277,0)</f>
        <v>0</v>
      </c>
      <c r="BG277" s="236">
        <f>IF(N277="zákl. přenesená",J277,0)</f>
        <v>0</v>
      </c>
      <c r="BH277" s="236">
        <f>IF(N277="sníž. přenesená",J277,0)</f>
        <v>0</v>
      </c>
      <c r="BI277" s="236">
        <f>IF(N277="nulová",J277,0)</f>
        <v>0</v>
      </c>
      <c r="BJ277" s="18" t="s">
        <v>80</v>
      </c>
      <c r="BK277" s="236">
        <f>ROUND(I277*H277,2)</f>
        <v>11730</v>
      </c>
      <c r="BL277" s="18" t="s">
        <v>215</v>
      </c>
      <c r="BM277" s="235" t="s">
        <v>293</v>
      </c>
    </row>
    <row r="278" s="2" customFormat="1" ht="24.15" customHeight="1">
      <c r="A278" s="33"/>
      <c r="B278" s="34"/>
      <c r="C278" s="225" t="s">
        <v>727</v>
      </c>
      <c r="D278" s="225" t="s">
        <v>145</v>
      </c>
      <c r="E278" s="226" t="s">
        <v>1022</v>
      </c>
      <c r="F278" s="227" t="s">
        <v>1023</v>
      </c>
      <c r="G278" s="228" t="s">
        <v>185</v>
      </c>
      <c r="H278" s="229">
        <v>5</v>
      </c>
      <c r="I278" s="230">
        <v>330</v>
      </c>
      <c r="J278" s="230">
        <f>ROUND(I278*H278,2)</f>
        <v>1650</v>
      </c>
      <c r="K278" s="227" t="s">
        <v>149</v>
      </c>
      <c r="L278" s="39"/>
      <c r="M278" s="231" t="s">
        <v>1</v>
      </c>
      <c r="N278" s="232" t="s">
        <v>37</v>
      </c>
      <c r="O278" s="233">
        <v>0.871</v>
      </c>
      <c r="P278" s="233">
        <f>O278*H278</f>
        <v>4.3550000000000004</v>
      </c>
      <c r="Q278" s="233">
        <v>0</v>
      </c>
      <c r="R278" s="233">
        <f>Q278*H278</f>
        <v>0</v>
      </c>
      <c r="S278" s="233">
        <v>0</v>
      </c>
      <c r="T278" s="234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35" t="s">
        <v>215</v>
      </c>
      <c r="AT278" s="235" t="s">
        <v>145</v>
      </c>
      <c r="AU278" s="235" t="s">
        <v>82</v>
      </c>
      <c r="AY278" s="18" t="s">
        <v>143</v>
      </c>
      <c r="BE278" s="236">
        <f>IF(N278="základní",J278,0)</f>
        <v>1650</v>
      </c>
      <c r="BF278" s="236">
        <f>IF(N278="snížená",J278,0)</f>
        <v>0</v>
      </c>
      <c r="BG278" s="236">
        <f>IF(N278="zákl. přenesená",J278,0)</f>
        <v>0</v>
      </c>
      <c r="BH278" s="236">
        <f>IF(N278="sníž. přenesená",J278,0)</f>
        <v>0</v>
      </c>
      <c r="BI278" s="236">
        <f>IF(N278="nulová",J278,0)</f>
        <v>0</v>
      </c>
      <c r="BJ278" s="18" t="s">
        <v>80</v>
      </c>
      <c r="BK278" s="236">
        <f>ROUND(I278*H278,2)</f>
        <v>1650</v>
      </c>
      <c r="BL278" s="18" t="s">
        <v>215</v>
      </c>
      <c r="BM278" s="235" t="s">
        <v>1024</v>
      </c>
    </row>
    <row r="279" s="2" customFormat="1" ht="14.4" customHeight="1">
      <c r="A279" s="33"/>
      <c r="B279" s="34"/>
      <c r="C279" s="258" t="s">
        <v>731</v>
      </c>
      <c r="D279" s="258" t="s">
        <v>258</v>
      </c>
      <c r="E279" s="259" t="s">
        <v>1025</v>
      </c>
      <c r="F279" s="260" t="s">
        <v>1026</v>
      </c>
      <c r="G279" s="261" t="s">
        <v>810</v>
      </c>
      <c r="H279" s="262">
        <v>10</v>
      </c>
      <c r="I279" s="263">
        <v>25</v>
      </c>
      <c r="J279" s="263">
        <f>ROUND(I279*H279,2)</f>
        <v>250</v>
      </c>
      <c r="K279" s="260" t="s">
        <v>1</v>
      </c>
      <c r="L279" s="264"/>
      <c r="M279" s="265" t="s">
        <v>1</v>
      </c>
      <c r="N279" s="266" t="s">
        <v>37</v>
      </c>
      <c r="O279" s="233">
        <v>0</v>
      </c>
      <c r="P279" s="233">
        <f>O279*H279</f>
        <v>0</v>
      </c>
      <c r="Q279" s="233">
        <v>0</v>
      </c>
      <c r="R279" s="233">
        <f>Q279*H279</f>
        <v>0</v>
      </c>
      <c r="S279" s="233">
        <v>0</v>
      </c>
      <c r="T279" s="234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35" t="s">
        <v>310</v>
      </c>
      <c r="AT279" s="235" t="s">
        <v>258</v>
      </c>
      <c r="AU279" s="235" t="s">
        <v>82</v>
      </c>
      <c r="AY279" s="18" t="s">
        <v>143</v>
      </c>
      <c r="BE279" s="236">
        <f>IF(N279="základní",J279,0)</f>
        <v>250</v>
      </c>
      <c r="BF279" s="236">
        <f>IF(N279="snížená",J279,0)</f>
        <v>0</v>
      </c>
      <c r="BG279" s="236">
        <f>IF(N279="zákl. přenesená",J279,0)</f>
        <v>0</v>
      </c>
      <c r="BH279" s="236">
        <f>IF(N279="sníž. přenesená",J279,0)</f>
        <v>0</v>
      </c>
      <c r="BI279" s="236">
        <f>IF(N279="nulová",J279,0)</f>
        <v>0</v>
      </c>
      <c r="BJ279" s="18" t="s">
        <v>80</v>
      </c>
      <c r="BK279" s="236">
        <f>ROUND(I279*H279,2)</f>
        <v>250</v>
      </c>
      <c r="BL279" s="18" t="s">
        <v>215</v>
      </c>
      <c r="BM279" s="235" t="s">
        <v>1027</v>
      </c>
    </row>
    <row r="280" s="2" customFormat="1" ht="14.4" customHeight="1">
      <c r="A280" s="33"/>
      <c r="B280" s="34"/>
      <c r="C280" s="258" t="s">
        <v>735</v>
      </c>
      <c r="D280" s="258" t="s">
        <v>258</v>
      </c>
      <c r="E280" s="259" t="s">
        <v>1028</v>
      </c>
      <c r="F280" s="260" t="s">
        <v>1029</v>
      </c>
      <c r="G280" s="261" t="s">
        <v>810</v>
      </c>
      <c r="H280" s="262">
        <v>5</v>
      </c>
      <c r="I280" s="263">
        <v>143</v>
      </c>
      <c r="J280" s="263">
        <f>ROUND(I280*H280,2)</f>
        <v>715</v>
      </c>
      <c r="K280" s="260" t="s">
        <v>1</v>
      </c>
      <c r="L280" s="264"/>
      <c r="M280" s="265" t="s">
        <v>1</v>
      </c>
      <c r="N280" s="266" t="s">
        <v>37</v>
      </c>
      <c r="O280" s="233">
        <v>0</v>
      </c>
      <c r="P280" s="233">
        <f>O280*H280</f>
        <v>0</v>
      </c>
      <c r="Q280" s="233">
        <v>0</v>
      </c>
      <c r="R280" s="233">
        <f>Q280*H280</f>
        <v>0</v>
      </c>
      <c r="S280" s="233">
        <v>0</v>
      </c>
      <c r="T280" s="234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35" t="s">
        <v>310</v>
      </c>
      <c r="AT280" s="235" t="s">
        <v>258</v>
      </c>
      <c r="AU280" s="235" t="s">
        <v>82</v>
      </c>
      <c r="AY280" s="18" t="s">
        <v>143</v>
      </c>
      <c r="BE280" s="236">
        <f>IF(N280="základní",J280,0)</f>
        <v>715</v>
      </c>
      <c r="BF280" s="236">
        <f>IF(N280="snížená",J280,0)</f>
        <v>0</v>
      </c>
      <c r="BG280" s="236">
        <f>IF(N280="zákl. přenesená",J280,0)</f>
        <v>0</v>
      </c>
      <c r="BH280" s="236">
        <f>IF(N280="sníž. přenesená",J280,0)</f>
        <v>0</v>
      </c>
      <c r="BI280" s="236">
        <f>IF(N280="nulová",J280,0)</f>
        <v>0</v>
      </c>
      <c r="BJ280" s="18" t="s">
        <v>80</v>
      </c>
      <c r="BK280" s="236">
        <f>ROUND(I280*H280,2)</f>
        <v>715</v>
      </c>
      <c r="BL280" s="18" t="s">
        <v>215</v>
      </c>
      <c r="BM280" s="235" t="s">
        <v>1030</v>
      </c>
    </row>
    <row r="281" s="2" customFormat="1" ht="14.4" customHeight="1">
      <c r="A281" s="33"/>
      <c r="B281" s="34"/>
      <c r="C281" s="225" t="s">
        <v>739</v>
      </c>
      <c r="D281" s="225" t="s">
        <v>145</v>
      </c>
      <c r="E281" s="226" t="s">
        <v>1031</v>
      </c>
      <c r="F281" s="227" t="s">
        <v>1032</v>
      </c>
      <c r="G281" s="228" t="s">
        <v>185</v>
      </c>
      <c r="H281" s="229">
        <v>1</v>
      </c>
      <c r="I281" s="230">
        <v>506</v>
      </c>
      <c r="J281" s="230">
        <f>ROUND(I281*H281,2)</f>
        <v>506</v>
      </c>
      <c r="K281" s="227" t="s">
        <v>149</v>
      </c>
      <c r="L281" s="39"/>
      <c r="M281" s="231" t="s">
        <v>1</v>
      </c>
      <c r="N281" s="232" t="s">
        <v>37</v>
      </c>
      <c r="O281" s="233">
        <v>1.335</v>
      </c>
      <c r="P281" s="233">
        <f>O281*H281</f>
        <v>1.335</v>
      </c>
      <c r="Q281" s="233">
        <v>0</v>
      </c>
      <c r="R281" s="233">
        <f>Q281*H281</f>
        <v>0</v>
      </c>
      <c r="S281" s="233">
        <v>0</v>
      </c>
      <c r="T281" s="234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35" t="s">
        <v>215</v>
      </c>
      <c r="AT281" s="235" t="s">
        <v>145</v>
      </c>
      <c r="AU281" s="235" t="s">
        <v>82</v>
      </c>
      <c r="AY281" s="18" t="s">
        <v>143</v>
      </c>
      <c r="BE281" s="236">
        <f>IF(N281="základní",J281,0)</f>
        <v>506</v>
      </c>
      <c r="BF281" s="236">
        <f>IF(N281="snížená",J281,0)</f>
        <v>0</v>
      </c>
      <c r="BG281" s="236">
        <f>IF(N281="zákl. přenesená",J281,0)</f>
        <v>0</v>
      </c>
      <c r="BH281" s="236">
        <f>IF(N281="sníž. přenesená",J281,0)</f>
        <v>0</v>
      </c>
      <c r="BI281" s="236">
        <f>IF(N281="nulová",J281,0)</f>
        <v>0</v>
      </c>
      <c r="BJ281" s="18" t="s">
        <v>80</v>
      </c>
      <c r="BK281" s="236">
        <f>ROUND(I281*H281,2)</f>
        <v>506</v>
      </c>
      <c r="BL281" s="18" t="s">
        <v>215</v>
      </c>
      <c r="BM281" s="235" t="s">
        <v>1033</v>
      </c>
    </row>
    <row r="282" s="2" customFormat="1" ht="14.4" customHeight="1">
      <c r="A282" s="33"/>
      <c r="B282" s="34"/>
      <c r="C282" s="258" t="s">
        <v>1034</v>
      </c>
      <c r="D282" s="258" t="s">
        <v>258</v>
      </c>
      <c r="E282" s="259" t="s">
        <v>1035</v>
      </c>
      <c r="F282" s="260" t="s">
        <v>1036</v>
      </c>
      <c r="G282" s="261" t="s">
        <v>185</v>
      </c>
      <c r="H282" s="262">
        <v>1</v>
      </c>
      <c r="I282" s="263">
        <v>538</v>
      </c>
      <c r="J282" s="263">
        <f>ROUND(I282*H282,2)</f>
        <v>538</v>
      </c>
      <c r="K282" s="260" t="s">
        <v>149</v>
      </c>
      <c r="L282" s="264"/>
      <c r="M282" s="265" t="s">
        <v>1</v>
      </c>
      <c r="N282" s="266" t="s">
        <v>37</v>
      </c>
      <c r="O282" s="233">
        <v>0</v>
      </c>
      <c r="P282" s="233">
        <f>O282*H282</f>
        <v>0</v>
      </c>
      <c r="Q282" s="233">
        <v>0.0034499999999999999</v>
      </c>
      <c r="R282" s="233">
        <f>Q282*H282</f>
        <v>0.0034499999999999999</v>
      </c>
      <c r="S282" s="233">
        <v>0</v>
      </c>
      <c r="T282" s="234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35" t="s">
        <v>310</v>
      </c>
      <c r="AT282" s="235" t="s">
        <v>258</v>
      </c>
      <c r="AU282" s="235" t="s">
        <v>82</v>
      </c>
      <c r="AY282" s="18" t="s">
        <v>143</v>
      </c>
      <c r="BE282" s="236">
        <f>IF(N282="základní",J282,0)</f>
        <v>538</v>
      </c>
      <c r="BF282" s="236">
        <f>IF(N282="snížená",J282,0)</f>
        <v>0</v>
      </c>
      <c r="BG282" s="236">
        <f>IF(N282="zákl. přenesená",J282,0)</f>
        <v>0</v>
      </c>
      <c r="BH282" s="236">
        <f>IF(N282="sníž. přenesená",J282,0)</f>
        <v>0</v>
      </c>
      <c r="BI282" s="236">
        <f>IF(N282="nulová",J282,0)</f>
        <v>0</v>
      </c>
      <c r="BJ282" s="18" t="s">
        <v>80</v>
      </c>
      <c r="BK282" s="236">
        <f>ROUND(I282*H282,2)</f>
        <v>538</v>
      </c>
      <c r="BL282" s="18" t="s">
        <v>215</v>
      </c>
      <c r="BM282" s="235" t="s">
        <v>1037</v>
      </c>
    </row>
    <row r="283" s="2" customFormat="1" ht="14.4" customHeight="1">
      <c r="A283" s="33"/>
      <c r="B283" s="34"/>
      <c r="C283" s="258" t="s">
        <v>882</v>
      </c>
      <c r="D283" s="258" t="s">
        <v>258</v>
      </c>
      <c r="E283" s="259" t="s">
        <v>1038</v>
      </c>
      <c r="F283" s="260" t="s">
        <v>1039</v>
      </c>
      <c r="G283" s="261" t="s">
        <v>185</v>
      </c>
      <c r="H283" s="262">
        <v>2</v>
      </c>
      <c r="I283" s="263">
        <v>52</v>
      </c>
      <c r="J283" s="263">
        <f>ROUND(I283*H283,2)</f>
        <v>104</v>
      </c>
      <c r="K283" s="260" t="s">
        <v>1</v>
      </c>
      <c r="L283" s="264"/>
      <c r="M283" s="265" t="s">
        <v>1</v>
      </c>
      <c r="N283" s="266" t="s">
        <v>37</v>
      </c>
      <c r="O283" s="233">
        <v>0</v>
      </c>
      <c r="P283" s="233">
        <f>O283*H283</f>
        <v>0</v>
      </c>
      <c r="Q283" s="233">
        <v>0</v>
      </c>
      <c r="R283" s="233">
        <f>Q283*H283</f>
        <v>0</v>
      </c>
      <c r="S283" s="233">
        <v>0</v>
      </c>
      <c r="T283" s="234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35" t="s">
        <v>310</v>
      </c>
      <c r="AT283" s="235" t="s">
        <v>258</v>
      </c>
      <c r="AU283" s="235" t="s">
        <v>82</v>
      </c>
      <c r="AY283" s="18" t="s">
        <v>143</v>
      </c>
      <c r="BE283" s="236">
        <f>IF(N283="základní",J283,0)</f>
        <v>104</v>
      </c>
      <c r="BF283" s="236">
        <f>IF(N283="snížená",J283,0)</f>
        <v>0</v>
      </c>
      <c r="BG283" s="236">
        <f>IF(N283="zákl. přenesená",J283,0)</f>
        <v>0</v>
      </c>
      <c r="BH283" s="236">
        <f>IF(N283="sníž. přenesená",J283,0)</f>
        <v>0</v>
      </c>
      <c r="BI283" s="236">
        <f>IF(N283="nulová",J283,0)</f>
        <v>0</v>
      </c>
      <c r="BJ283" s="18" t="s">
        <v>80</v>
      </c>
      <c r="BK283" s="236">
        <f>ROUND(I283*H283,2)</f>
        <v>104</v>
      </c>
      <c r="BL283" s="18" t="s">
        <v>215</v>
      </c>
      <c r="BM283" s="235" t="s">
        <v>1040</v>
      </c>
    </row>
    <row r="284" s="2" customFormat="1" ht="14.4" customHeight="1">
      <c r="A284" s="33"/>
      <c r="B284" s="34"/>
      <c r="C284" s="258" t="s">
        <v>1041</v>
      </c>
      <c r="D284" s="258" t="s">
        <v>258</v>
      </c>
      <c r="E284" s="259" t="s">
        <v>1042</v>
      </c>
      <c r="F284" s="260" t="s">
        <v>1043</v>
      </c>
      <c r="G284" s="261" t="s">
        <v>185</v>
      </c>
      <c r="H284" s="262">
        <v>1</v>
      </c>
      <c r="I284" s="263">
        <v>51</v>
      </c>
      <c r="J284" s="263">
        <f>ROUND(I284*H284,2)</f>
        <v>51</v>
      </c>
      <c r="K284" s="260" t="s">
        <v>1</v>
      </c>
      <c r="L284" s="264"/>
      <c r="M284" s="265" t="s">
        <v>1</v>
      </c>
      <c r="N284" s="266" t="s">
        <v>37</v>
      </c>
      <c r="O284" s="233">
        <v>0</v>
      </c>
      <c r="P284" s="233">
        <f>O284*H284</f>
        <v>0</v>
      </c>
      <c r="Q284" s="233">
        <v>0</v>
      </c>
      <c r="R284" s="233">
        <f>Q284*H284</f>
        <v>0</v>
      </c>
      <c r="S284" s="233">
        <v>0</v>
      </c>
      <c r="T284" s="234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35" t="s">
        <v>310</v>
      </c>
      <c r="AT284" s="235" t="s">
        <v>258</v>
      </c>
      <c r="AU284" s="235" t="s">
        <v>82</v>
      </c>
      <c r="AY284" s="18" t="s">
        <v>143</v>
      </c>
      <c r="BE284" s="236">
        <f>IF(N284="základní",J284,0)</f>
        <v>51</v>
      </c>
      <c r="BF284" s="236">
        <f>IF(N284="snížená",J284,0)</f>
        <v>0</v>
      </c>
      <c r="BG284" s="236">
        <f>IF(N284="zákl. přenesená",J284,0)</f>
        <v>0</v>
      </c>
      <c r="BH284" s="236">
        <f>IF(N284="sníž. přenesená",J284,0)</f>
        <v>0</v>
      </c>
      <c r="BI284" s="236">
        <f>IF(N284="nulová",J284,0)</f>
        <v>0</v>
      </c>
      <c r="BJ284" s="18" t="s">
        <v>80</v>
      </c>
      <c r="BK284" s="236">
        <f>ROUND(I284*H284,2)</f>
        <v>51</v>
      </c>
      <c r="BL284" s="18" t="s">
        <v>215</v>
      </c>
      <c r="BM284" s="235" t="s">
        <v>1044</v>
      </c>
    </row>
    <row r="285" s="2" customFormat="1" ht="14.4" customHeight="1">
      <c r="A285" s="33"/>
      <c r="B285" s="34"/>
      <c r="C285" s="225" t="s">
        <v>883</v>
      </c>
      <c r="D285" s="225" t="s">
        <v>145</v>
      </c>
      <c r="E285" s="226" t="s">
        <v>1045</v>
      </c>
      <c r="F285" s="227" t="s">
        <v>1046</v>
      </c>
      <c r="G285" s="228" t="s">
        <v>185</v>
      </c>
      <c r="H285" s="229">
        <v>14</v>
      </c>
      <c r="I285" s="230">
        <v>551</v>
      </c>
      <c r="J285" s="230">
        <f>ROUND(I285*H285,2)</f>
        <v>7714</v>
      </c>
      <c r="K285" s="227" t="s">
        <v>149</v>
      </c>
      <c r="L285" s="39"/>
      <c r="M285" s="231" t="s">
        <v>1</v>
      </c>
      <c r="N285" s="232" t="s">
        <v>37</v>
      </c>
      <c r="O285" s="233">
        <v>1.4550000000000001</v>
      </c>
      <c r="P285" s="233">
        <f>O285*H285</f>
        <v>20.370000000000001</v>
      </c>
      <c r="Q285" s="233">
        <v>0</v>
      </c>
      <c r="R285" s="233">
        <f>Q285*H285</f>
        <v>0</v>
      </c>
      <c r="S285" s="233">
        <v>0</v>
      </c>
      <c r="T285" s="234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35" t="s">
        <v>215</v>
      </c>
      <c r="AT285" s="235" t="s">
        <v>145</v>
      </c>
      <c r="AU285" s="235" t="s">
        <v>82</v>
      </c>
      <c r="AY285" s="18" t="s">
        <v>143</v>
      </c>
      <c r="BE285" s="236">
        <f>IF(N285="základní",J285,0)</f>
        <v>7714</v>
      </c>
      <c r="BF285" s="236">
        <f>IF(N285="snížená",J285,0)</f>
        <v>0</v>
      </c>
      <c r="BG285" s="236">
        <f>IF(N285="zákl. přenesená",J285,0)</f>
        <v>0</v>
      </c>
      <c r="BH285" s="236">
        <f>IF(N285="sníž. přenesená",J285,0)</f>
        <v>0</v>
      </c>
      <c r="BI285" s="236">
        <f>IF(N285="nulová",J285,0)</f>
        <v>0</v>
      </c>
      <c r="BJ285" s="18" t="s">
        <v>80</v>
      </c>
      <c r="BK285" s="236">
        <f>ROUND(I285*H285,2)</f>
        <v>7714</v>
      </c>
      <c r="BL285" s="18" t="s">
        <v>215</v>
      </c>
      <c r="BM285" s="235" t="s">
        <v>1047</v>
      </c>
    </row>
    <row r="286" s="2" customFormat="1" ht="14.4" customHeight="1">
      <c r="A286" s="33"/>
      <c r="B286" s="34"/>
      <c r="C286" s="258" t="s">
        <v>1048</v>
      </c>
      <c r="D286" s="258" t="s">
        <v>258</v>
      </c>
      <c r="E286" s="259" t="s">
        <v>1049</v>
      </c>
      <c r="F286" s="260" t="s">
        <v>1050</v>
      </c>
      <c r="G286" s="261" t="s">
        <v>185</v>
      </c>
      <c r="H286" s="262">
        <v>14</v>
      </c>
      <c r="I286" s="263">
        <v>385</v>
      </c>
      <c r="J286" s="263">
        <f>ROUND(I286*H286,2)</f>
        <v>5390</v>
      </c>
      <c r="K286" s="260" t="s">
        <v>149</v>
      </c>
      <c r="L286" s="264"/>
      <c r="M286" s="265" t="s">
        <v>1</v>
      </c>
      <c r="N286" s="266" t="s">
        <v>37</v>
      </c>
      <c r="O286" s="233">
        <v>0</v>
      </c>
      <c r="P286" s="233">
        <f>O286*H286</f>
        <v>0</v>
      </c>
      <c r="Q286" s="233">
        <v>0.00958</v>
      </c>
      <c r="R286" s="233">
        <f>Q286*H286</f>
        <v>0.13411999999999999</v>
      </c>
      <c r="S286" s="233">
        <v>0</v>
      </c>
      <c r="T286" s="234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35" t="s">
        <v>310</v>
      </c>
      <c r="AT286" s="235" t="s">
        <v>258</v>
      </c>
      <c r="AU286" s="235" t="s">
        <v>82</v>
      </c>
      <c r="AY286" s="18" t="s">
        <v>143</v>
      </c>
      <c r="BE286" s="236">
        <f>IF(N286="základní",J286,0)</f>
        <v>5390</v>
      </c>
      <c r="BF286" s="236">
        <f>IF(N286="snížená",J286,0)</f>
        <v>0</v>
      </c>
      <c r="BG286" s="236">
        <f>IF(N286="zákl. přenesená",J286,0)</f>
        <v>0</v>
      </c>
      <c r="BH286" s="236">
        <f>IF(N286="sníž. přenesená",J286,0)</f>
        <v>0</v>
      </c>
      <c r="BI286" s="236">
        <f>IF(N286="nulová",J286,0)</f>
        <v>0</v>
      </c>
      <c r="BJ286" s="18" t="s">
        <v>80</v>
      </c>
      <c r="BK286" s="236">
        <f>ROUND(I286*H286,2)</f>
        <v>5390</v>
      </c>
      <c r="BL286" s="18" t="s">
        <v>215</v>
      </c>
      <c r="BM286" s="235" t="s">
        <v>1051</v>
      </c>
    </row>
    <row r="287" s="2" customFormat="1" ht="24.15" customHeight="1">
      <c r="A287" s="33"/>
      <c r="B287" s="34"/>
      <c r="C287" s="225" t="s">
        <v>886</v>
      </c>
      <c r="D287" s="225" t="s">
        <v>145</v>
      </c>
      <c r="E287" s="226" t="s">
        <v>1052</v>
      </c>
      <c r="F287" s="227" t="s">
        <v>1053</v>
      </c>
      <c r="G287" s="228" t="s">
        <v>381</v>
      </c>
      <c r="H287" s="229">
        <v>106</v>
      </c>
      <c r="I287" s="230">
        <v>188</v>
      </c>
      <c r="J287" s="230">
        <f>ROUND(I287*H287,2)</f>
        <v>19928</v>
      </c>
      <c r="K287" s="227" t="s">
        <v>149</v>
      </c>
      <c r="L287" s="39"/>
      <c r="M287" s="231" t="s">
        <v>1</v>
      </c>
      <c r="N287" s="232" t="s">
        <v>37</v>
      </c>
      <c r="O287" s="233">
        <v>0.497</v>
      </c>
      <c r="P287" s="233">
        <f>O287*H287</f>
        <v>52.682000000000002</v>
      </c>
      <c r="Q287" s="233">
        <v>0</v>
      </c>
      <c r="R287" s="233">
        <f>Q287*H287</f>
        <v>0</v>
      </c>
      <c r="S287" s="233">
        <v>0</v>
      </c>
      <c r="T287" s="234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35" t="s">
        <v>215</v>
      </c>
      <c r="AT287" s="235" t="s">
        <v>145</v>
      </c>
      <c r="AU287" s="235" t="s">
        <v>82</v>
      </c>
      <c r="AY287" s="18" t="s">
        <v>143</v>
      </c>
      <c r="BE287" s="236">
        <f>IF(N287="základní",J287,0)</f>
        <v>19928</v>
      </c>
      <c r="BF287" s="236">
        <f>IF(N287="snížená",J287,0)</f>
        <v>0</v>
      </c>
      <c r="BG287" s="236">
        <f>IF(N287="zákl. přenesená",J287,0)</f>
        <v>0</v>
      </c>
      <c r="BH287" s="236">
        <f>IF(N287="sníž. přenesená",J287,0)</f>
        <v>0</v>
      </c>
      <c r="BI287" s="236">
        <f>IF(N287="nulová",J287,0)</f>
        <v>0</v>
      </c>
      <c r="BJ287" s="18" t="s">
        <v>80</v>
      </c>
      <c r="BK287" s="236">
        <f>ROUND(I287*H287,2)</f>
        <v>19928</v>
      </c>
      <c r="BL287" s="18" t="s">
        <v>215</v>
      </c>
      <c r="BM287" s="235" t="s">
        <v>1054</v>
      </c>
    </row>
    <row r="288" s="2" customFormat="1" ht="14.4" customHeight="1">
      <c r="A288" s="33"/>
      <c r="B288" s="34"/>
      <c r="C288" s="258" t="s">
        <v>1055</v>
      </c>
      <c r="D288" s="258" t="s">
        <v>258</v>
      </c>
      <c r="E288" s="259" t="s">
        <v>1056</v>
      </c>
      <c r="F288" s="260" t="s">
        <v>1057</v>
      </c>
      <c r="G288" s="261" t="s">
        <v>1058</v>
      </c>
      <c r="H288" s="262">
        <v>31</v>
      </c>
      <c r="I288" s="263">
        <v>29.899999999999999</v>
      </c>
      <c r="J288" s="263">
        <f>ROUND(I288*H288,2)</f>
        <v>926.89999999999998</v>
      </c>
      <c r="K288" s="260" t="s">
        <v>149</v>
      </c>
      <c r="L288" s="264"/>
      <c r="M288" s="265" t="s">
        <v>1</v>
      </c>
      <c r="N288" s="266" t="s">
        <v>37</v>
      </c>
      <c r="O288" s="233">
        <v>0</v>
      </c>
      <c r="P288" s="233">
        <f>O288*H288</f>
        <v>0</v>
      </c>
      <c r="Q288" s="233">
        <v>0.001</v>
      </c>
      <c r="R288" s="233">
        <f>Q288*H288</f>
        <v>0.031</v>
      </c>
      <c r="S288" s="233">
        <v>0</v>
      </c>
      <c r="T288" s="234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35" t="s">
        <v>310</v>
      </c>
      <c r="AT288" s="235" t="s">
        <v>258</v>
      </c>
      <c r="AU288" s="235" t="s">
        <v>82</v>
      </c>
      <c r="AY288" s="18" t="s">
        <v>143</v>
      </c>
      <c r="BE288" s="236">
        <f>IF(N288="základní",J288,0)</f>
        <v>926.89999999999998</v>
      </c>
      <c r="BF288" s="236">
        <f>IF(N288="snížená",J288,0)</f>
        <v>0</v>
      </c>
      <c r="BG288" s="236">
        <f>IF(N288="zákl. přenesená",J288,0)</f>
        <v>0</v>
      </c>
      <c r="BH288" s="236">
        <f>IF(N288="sníž. přenesená",J288,0)</f>
        <v>0</v>
      </c>
      <c r="BI288" s="236">
        <f>IF(N288="nulová",J288,0)</f>
        <v>0</v>
      </c>
      <c r="BJ288" s="18" t="s">
        <v>80</v>
      </c>
      <c r="BK288" s="236">
        <f>ROUND(I288*H288,2)</f>
        <v>926.89999999999998</v>
      </c>
      <c r="BL288" s="18" t="s">
        <v>215</v>
      </c>
      <c r="BM288" s="235" t="s">
        <v>1059</v>
      </c>
    </row>
    <row r="289" s="2" customFormat="1" ht="14.4" customHeight="1">
      <c r="A289" s="33"/>
      <c r="B289" s="34"/>
      <c r="C289" s="258" t="s">
        <v>889</v>
      </c>
      <c r="D289" s="258" t="s">
        <v>258</v>
      </c>
      <c r="E289" s="259" t="s">
        <v>1060</v>
      </c>
      <c r="F289" s="260" t="s">
        <v>1061</v>
      </c>
      <c r="G289" s="261" t="s">
        <v>1058</v>
      </c>
      <c r="H289" s="262">
        <v>19</v>
      </c>
      <c r="I289" s="263">
        <v>34.100000000000001</v>
      </c>
      <c r="J289" s="263">
        <f>ROUND(I289*H289,2)</f>
        <v>647.89999999999998</v>
      </c>
      <c r="K289" s="260" t="s">
        <v>149</v>
      </c>
      <c r="L289" s="264"/>
      <c r="M289" s="265" t="s">
        <v>1</v>
      </c>
      <c r="N289" s="266" t="s">
        <v>37</v>
      </c>
      <c r="O289" s="233">
        <v>0</v>
      </c>
      <c r="P289" s="233">
        <f>O289*H289</f>
        <v>0</v>
      </c>
      <c r="Q289" s="233">
        <v>0.001</v>
      </c>
      <c r="R289" s="233">
        <f>Q289*H289</f>
        <v>0.019</v>
      </c>
      <c r="S289" s="233">
        <v>0</v>
      </c>
      <c r="T289" s="234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35" t="s">
        <v>310</v>
      </c>
      <c r="AT289" s="235" t="s">
        <v>258</v>
      </c>
      <c r="AU289" s="235" t="s">
        <v>82</v>
      </c>
      <c r="AY289" s="18" t="s">
        <v>143</v>
      </c>
      <c r="BE289" s="236">
        <f>IF(N289="základní",J289,0)</f>
        <v>647.89999999999998</v>
      </c>
      <c r="BF289" s="236">
        <f>IF(N289="snížená",J289,0)</f>
        <v>0</v>
      </c>
      <c r="BG289" s="236">
        <f>IF(N289="zákl. přenesená",J289,0)</f>
        <v>0</v>
      </c>
      <c r="BH289" s="236">
        <f>IF(N289="sníž. přenesená",J289,0)</f>
        <v>0</v>
      </c>
      <c r="BI289" s="236">
        <f>IF(N289="nulová",J289,0)</f>
        <v>0</v>
      </c>
      <c r="BJ289" s="18" t="s">
        <v>80</v>
      </c>
      <c r="BK289" s="236">
        <f>ROUND(I289*H289,2)</f>
        <v>647.89999999999998</v>
      </c>
      <c r="BL289" s="18" t="s">
        <v>215</v>
      </c>
      <c r="BM289" s="235" t="s">
        <v>1062</v>
      </c>
    </row>
    <row r="290" s="2" customFormat="1" ht="14.4" customHeight="1">
      <c r="A290" s="33"/>
      <c r="B290" s="34"/>
      <c r="C290" s="258" t="s">
        <v>1063</v>
      </c>
      <c r="D290" s="258" t="s">
        <v>258</v>
      </c>
      <c r="E290" s="259" t="s">
        <v>1064</v>
      </c>
      <c r="F290" s="260" t="s">
        <v>1065</v>
      </c>
      <c r="G290" s="261" t="s">
        <v>185</v>
      </c>
      <c r="H290" s="262">
        <v>25</v>
      </c>
      <c r="I290" s="263">
        <v>41</v>
      </c>
      <c r="J290" s="263">
        <f>ROUND(I290*H290,2)</f>
        <v>1025</v>
      </c>
      <c r="K290" s="260" t="s">
        <v>1</v>
      </c>
      <c r="L290" s="264"/>
      <c r="M290" s="265" t="s">
        <v>1</v>
      </c>
      <c r="N290" s="266" t="s">
        <v>37</v>
      </c>
      <c r="O290" s="233">
        <v>0</v>
      </c>
      <c r="P290" s="233">
        <f>O290*H290</f>
        <v>0</v>
      </c>
      <c r="Q290" s="233">
        <v>0</v>
      </c>
      <c r="R290" s="233">
        <f>Q290*H290</f>
        <v>0</v>
      </c>
      <c r="S290" s="233">
        <v>0</v>
      </c>
      <c r="T290" s="234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35" t="s">
        <v>310</v>
      </c>
      <c r="AT290" s="235" t="s">
        <v>258</v>
      </c>
      <c r="AU290" s="235" t="s">
        <v>82</v>
      </c>
      <c r="AY290" s="18" t="s">
        <v>143</v>
      </c>
      <c r="BE290" s="236">
        <f>IF(N290="základní",J290,0)</f>
        <v>1025</v>
      </c>
      <c r="BF290" s="236">
        <f>IF(N290="snížená",J290,0)</f>
        <v>0</v>
      </c>
      <c r="BG290" s="236">
        <f>IF(N290="zákl. přenesená",J290,0)</f>
        <v>0</v>
      </c>
      <c r="BH290" s="236">
        <f>IF(N290="sníž. přenesená",J290,0)</f>
        <v>0</v>
      </c>
      <c r="BI290" s="236">
        <f>IF(N290="nulová",J290,0)</f>
        <v>0</v>
      </c>
      <c r="BJ290" s="18" t="s">
        <v>80</v>
      </c>
      <c r="BK290" s="236">
        <f>ROUND(I290*H290,2)</f>
        <v>1025</v>
      </c>
      <c r="BL290" s="18" t="s">
        <v>215</v>
      </c>
      <c r="BM290" s="235" t="s">
        <v>1066</v>
      </c>
    </row>
    <row r="291" s="2" customFormat="1" ht="14.4" customHeight="1">
      <c r="A291" s="33"/>
      <c r="B291" s="34"/>
      <c r="C291" s="258" t="s">
        <v>892</v>
      </c>
      <c r="D291" s="258" t="s">
        <v>258</v>
      </c>
      <c r="E291" s="259" t="s">
        <v>1067</v>
      </c>
      <c r="F291" s="260" t="s">
        <v>1068</v>
      </c>
      <c r="G291" s="261" t="s">
        <v>185</v>
      </c>
      <c r="H291" s="262">
        <v>19</v>
      </c>
      <c r="I291" s="263">
        <v>91</v>
      </c>
      <c r="J291" s="263">
        <f>ROUND(I291*H291,2)</f>
        <v>1729</v>
      </c>
      <c r="K291" s="260" t="s">
        <v>898</v>
      </c>
      <c r="L291" s="264"/>
      <c r="M291" s="265" t="s">
        <v>1</v>
      </c>
      <c r="N291" s="266" t="s">
        <v>37</v>
      </c>
      <c r="O291" s="233">
        <v>0</v>
      </c>
      <c r="P291" s="233">
        <f>O291*H291</f>
        <v>0</v>
      </c>
      <c r="Q291" s="233">
        <v>0</v>
      </c>
      <c r="R291" s="233">
        <f>Q291*H291</f>
        <v>0</v>
      </c>
      <c r="S291" s="233">
        <v>0</v>
      </c>
      <c r="T291" s="234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35" t="s">
        <v>310</v>
      </c>
      <c r="AT291" s="235" t="s">
        <v>258</v>
      </c>
      <c r="AU291" s="235" t="s">
        <v>82</v>
      </c>
      <c r="AY291" s="18" t="s">
        <v>143</v>
      </c>
      <c r="BE291" s="236">
        <f>IF(N291="základní",J291,0)</f>
        <v>1729</v>
      </c>
      <c r="BF291" s="236">
        <f>IF(N291="snížená",J291,0)</f>
        <v>0</v>
      </c>
      <c r="BG291" s="236">
        <f>IF(N291="zákl. přenesená",J291,0)</f>
        <v>0</v>
      </c>
      <c r="BH291" s="236">
        <f>IF(N291="sníž. přenesená",J291,0)</f>
        <v>0</v>
      </c>
      <c r="BI291" s="236">
        <f>IF(N291="nulová",J291,0)</f>
        <v>0</v>
      </c>
      <c r="BJ291" s="18" t="s">
        <v>80</v>
      </c>
      <c r="BK291" s="236">
        <f>ROUND(I291*H291,2)</f>
        <v>1729</v>
      </c>
      <c r="BL291" s="18" t="s">
        <v>215</v>
      </c>
      <c r="BM291" s="235" t="s">
        <v>1069</v>
      </c>
    </row>
    <row r="292" s="2" customFormat="1" ht="14.4" customHeight="1">
      <c r="A292" s="33"/>
      <c r="B292" s="34"/>
      <c r="C292" s="258" t="s">
        <v>1070</v>
      </c>
      <c r="D292" s="258" t="s">
        <v>258</v>
      </c>
      <c r="E292" s="259" t="s">
        <v>1071</v>
      </c>
      <c r="F292" s="260" t="s">
        <v>1072</v>
      </c>
      <c r="G292" s="261" t="s">
        <v>185</v>
      </c>
      <c r="H292" s="262">
        <v>10</v>
      </c>
      <c r="I292" s="263">
        <v>95</v>
      </c>
      <c r="J292" s="263">
        <f>ROUND(I292*H292,2)</f>
        <v>950</v>
      </c>
      <c r="K292" s="260" t="s">
        <v>1</v>
      </c>
      <c r="L292" s="264"/>
      <c r="M292" s="265" t="s">
        <v>1</v>
      </c>
      <c r="N292" s="266" t="s">
        <v>37</v>
      </c>
      <c r="O292" s="233">
        <v>0</v>
      </c>
      <c r="P292" s="233">
        <f>O292*H292</f>
        <v>0</v>
      </c>
      <c r="Q292" s="233">
        <v>0</v>
      </c>
      <c r="R292" s="233">
        <f>Q292*H292</f>
        <v>0</v>
      </c>
      <c r="S292" s="233">
        <v>0</v>
      </c>
      <c r="T292" s="234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35" t="s">
        <v>310</v>
      </c>
      <c r="AT292" s="235" t="s">
        <v>258</v>
      </c>
      <c r="AU292" s="235" t="s">
        <v>82</v>
      </c>
      <c r="AY292" s="18" t="s">
        <v>143</v>
      </c>
      <c r="BE292" s="236">
        <f>IF(N292="základní",J292,0)</f>
        <v>950</v>
      </c>
      <c r="BF292" s="236">
        <f>IF(N292="snížená",J292,0)</f>
        <v>0</v>
      </c>
      <c r="BG292" s="236">
        <f>IF(N292="zákl. přenesená",J292,0)</f>
        <v>0</v>
      </c>
      <c r="BH292" s="236">
        <f>IF(N292="sníž. přenesená",J292,0)</f>
        <v>0</v>
      </c>
      <c r="BI292" s="236">
        <f>IF(N292="nulová",J292,0)</f>
        <v>0</v>
      </c>
      <c r="BJ292" s="18" t="s">
        <v>80</v>
      </c>
      <c r="BK292" s="236">
        <f>ROUND(I292*H292,2)</f>
        <v>950</v>
      </c>
      <c r="BL292" s="18" t="s">
        <v>215</v>
      </c>
      <c r="BM292" s="235" t="s">
        <v>1073</v>
      </c>
    </row>
    <row r="293" s="2" customFormat="1" ht="24.15" customHeight="1">
      <c r="A293" s="33"/>
      <c r="B293" s="34"/>
      <c r="C293" s="258" t="s">
        <v>895</v>
      </c>
      <c r="D293" s="258" t="s">
        <v>258</v>
      </c>
      <c r="E293" s="259" t="s">
        <v>1074</v>
      </c>
      <c r="F293" s="260" t="s">
        <v>1075</v>
      </c>
      <c r="G293" s="261" t="s">
        <v>185</v>
      </c>
      <c r="H293" s="262">
        <v>25</v>
      </c>
      <c r="I293" s="263">
        <v>92</v>
      </c>
      <c r="J293" s="263">
        <f>ROUND(I293*H293,2)</f>
        <v>2300</v>
      </c>
      <c r="K293" s="260" t="s">
        <v>1</v>
      </c>
      <c r="L293" s="264"/>
      <c r="M293" s="265" t="s">
        <v>1</v>
      </c>
      <c r="N293" s="266" t="s">
        <v>37</v>
      </c>
      <c r="O293" s="233">
        <v>0</v>
      </c>
      <c r="P293" s="233">
        <f>O293*H293</f>
        <v>0</v>
      </c>
      <c r="Q293" s="233">
        <v>0</v>
      </c>
      <c r="R293" s="233">
        <f>Q293*H293</f>
        <v>0</v>
      </c>
      <c r="S293" s="233">
        <v>0</v>
      </c>
      <c r="T293" s="234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35" t="s">
        <v>310</v>
      </c>
      <c r="AT293" s="235" t="s">
        <v>258</v>
      </c>
      <c r="AU293" s="235" t="s">
        <v>82</v>
      </c>
      <c r="AY293" s="18" t="s">
        <v>143</v>
      </c>
      <c r="BE293" s="236">
        <f>IF(N293="základní",J293,0)</f>
        <v>2300</v>
      </c>
      <c r="BF293" s="236">
        <f>IF(N293="snížená",J293,0)</f>
        <v>0</v>
      </c>
      <c r="BG293" s="236">
        <f>IF(N293="zákl. přenesená",J293,0)</f>
        <v>0</v>
      </c>
      <c r="BH293" s="236">
        <f>IF(N293="sníž. přenesená",J293,0)</f>
        <v>0</v>
      </c>
      <c r="BI293" s="236">
        <f>IF(N293="nulová",J293,0)</f>
        <v>0</v>
      </c>
      <c r="BJ293" s="18" t="s">
        <v>80</v>
      </c>
      <c r="BK293" s="236">
        <f>ROUND(I293*H293,2)</f>
        <v>2300</v>
      </c>
      <c r="BL293" s="18" t="s">
        <v>215</v>
      </c>
      <c r="BM293" s="235" t="s">
        <v>1076</v>
      </c>
    </row>
    <row r="294" s="2" customFormat="1" ht="14.4" customHeight="1">
      <c r="A294" s="33"/>
      <c r="B294" s="34"/>
      <c r="C294" s="225" t="s">
        <v>1077</v>
      </c>
      <c r="D294" s="225" t="s">
        <v>145</v>
      </c>
      <c r="E294" s="226" t="s">
        <v>1078</v>
      </c>
      <c r="F294" s="227" t="s">
        <v>1079</v>
      </c>
      <c r="G294" s="228" t="s">
        <v>185</v>
      </c>
      <c r="H294" s="229">
        <v>48</v>
      </c>
      <c r="I294" s="230">
        <v>95.400000000000006</v>
      </c>
      <c r="J294" s="230">
        <f>ROUND(I294*H294,2)</f>
        <v>4579.1999999999998</v>
      </c>
      <c r="K294" s="227" t="s">
        <v>149</v>
      </c>
      <c r="L294" s="39"/>
      <c r="M294" s="231" t="s">
        <v>1</v>
      </c>
      <c r="N294" s="232" t="s">
        <v>37</v>
      </c>
      <c r="O294" s="233">
        <v>0.252</v>
      </c>
      <c r="P294" s="233">
        <f>O294*H294</f>
        <v>12.096</v>
      </c>
      <c r="Q294" s="233">
        <v>0</v>
      </c>
      <c r="R294" s="233">
        <f>Q294*H294</f>
        <v>0</v>
      </c>
      <c r="S294" s="233">
        <v>0</v>
      </c>
      <c r="T294" s="234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35" t="s">
        <v>215</v>
      </c>
      <c r="AT294" s="235" t="s">
        <v>145</v>
      </c>
      <c r="AU294" s="235" t="s">
        <v>82</v>
      </c>
      <c r="AY294" s="18" t="s">
        <v>143</v>
      </c>
      <c r="BE294" s="236">
        <f>IF(N294="základní",J294,0)</f>
        <v>4579.1999999999998</v>
      </c>
      <c r="BF294" s="236">
        <f>IF(N294="snížená",J294,0)</f>
        <v>0</v>
      </c>
      <c r="BG294" s="236">
        <f>IF(N294="zákl. přenesená",J294,0)</f>
        <v>0</v>
      </c>
      <c r="BH294" s="236">
        <f>IF(N294="sníž. přenesená",J294,0)</f>
        <v>0</v>
      </c>
      <c r="BI294" s="236">
        <f>IF(N294="nulová",J294,0)</f>
        <v>0</v>
      </c>
      <c r="BJ294" s="18" t="s">
        <v>80</v>
      </c>
      <c r="BK294" s="236">
        <f>ROUND(I294*H294,2)</f>
        <v>4579.1999999999998</v>
      </c>
      <c r="BL294" s="18" t="s">
        <v>215</v>
      </c>
      <c r="BM294" s="235" t="s">
        <v>1080</v>
      </c>
    </row>
    <row r="295" s="2" customFormat="1" ht="14.4" customHeight="1">
      <c r="A295" s="33"/>
      <c r="B295" s="34"/>
      <c r="C295" s="258" t="s">
        <v>899</v>
      </c>
      <c r="D295" s="258" t="s">
        <v>258</v>
      </c>
      <c r="E295" s="259" t="s">
        <v>1081</v>
      </c>
      <c r="F295" s="260" t="s">
        <v>1082</v>
      </c>
      <c r="G295" s="261" t="s">
        <v>185</v>
      </c>
      <c r="H295" s="262">
        <v>9</v>
      </c>
      <c r="I295" s="263">
        <v>13.1</v>
      </c>
      <c r="J295" s="263">
        <f>ROUND(I295*H295,2)</f>
        <v>117.90000000000001</v>
      </c>
      <c r="K295" s="260" t="s">
        <v>149</v>
      </c>
      <c r="L295" s="264"/>
      <c r="M295" s="265" t="s">
        <v>1</v>
      </c>
      <c r="N295" s="266" t="s">
        <v>37</v>
      </c>
      <c r="O295" s="233">
        <v>0</v>
      </c>
      <c r="P295" s="233">
        <f>O295*H295</f>
        <v>0</v>
      </c>
      <c r="Q295" s="233">
        <v>0.00012999999999999999</v>
      </c>
      <c r="R295" s="233">
        <f>Q295*H295</f>
        <v>0.0011699999999999998</v>
      </c>
      <c r="S295" s="233">
        <v>0</v>
      </c>
      <c r="T295" s="234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35" t="s">
        <v>310</v>
      </c>
      <c r="AT295" s="235" t="s">
        <v>258</v>
      </c>
      <c r="AU295" s="235" t="s">
        <v>82</v>
      </c>
      <c r="AY295" s="18" t="s">
        <v>143</v>
      </c>
      <c r="BE295" s="236">
        <f>IF(N295="základní",J295,0)</f>
        <v>117.90000000000001</v>
      </c>
      <c r="BF295" s="236">
        <f>IF(N295="snížená",J295,0)</f>
        <v>0</v>
      </c>
      <c r="BG295" s="236">
        <f>IF(N295="zákl. přenesená",J295,0)</f>
        <v>0</v>
      </c>
      <c r="BH295" s="236">
        <f>IF(N295="sníž. přenesená",J295,0)</f>
        <v>0</v>
      </c>
      <c r="BI295" s="236">
        <f>IF(N295="nulová",J295,0)</f>
        <v>0</v>
      </c>
      <c r="BJ295" s="18" t="s">
        <v>80</v>
      </c>
      <c r="BK295" s="236">
        <f>ROUND(I295*H295,2)</f>
        <v>117.90000000000001</v>
      </c>
      <c r="BL295" s="18" t="s">
        <v>215</v>
      </c>
      <c r="BM295" s="235" t="s">
        <v>1083</v>
      </c>
    </row>
    <row r="296" s="2" customFormat="1" ht="14.4" customHeight="1">
      <c r="A296" s="33"/>
      <c r="B296" s="34"/>
      <c r="C296" s="258" t="s">
        <v>1084</v>
      </c>
      <c r="D296" s="258" t="s">
        <v>258</v>
      </c>
      <c r="E296" s="259" t="s">
        <v>1085</v>
      </c>
      <c r="F296" s="260" t="s">
        <v>1086</v>
      </c>
      <c r="G296" s="261" t="s">
        <v>185</v>
      </c>
      <c r="H296" s="262">
        <v>25</v>
      </c>
      <c r="I296" s="263">
        <v>7.9500000000000002</v>
      </c>
      <c r="J296" s="263">
        <f>ROUND(I296*H296,2)</f>
        <v>198.75</v>
      </c>
      <c r="K296" s="260" t="s">
        <v>149</v>
      </c>
      <c r="L296" s="264"/>
      <c r="M296" s="265" t="s">
        <v>1</v>
      </c>
      <c r="N296" s="266" t="s">
        <v>37</v>
      </c>
      <c r="O296" s="233">
        <v>0</v>
      </c>
      <c r="P296" s="233">
        <f>O296*H296</f>
        <v>0</v>
      </c>
      <c r="Q296" s="233">
        <v>0.00023000000000000001</v>
      </c>
      <c r="R296" s="233">
        <f>Q296*H296</f>
        <v>0.0057499999999999999</v>
      </c>
      <c r="S296" s="233">
        <v>0</v>
      </c>
      <c r="T296" s="234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35" t="s">
        <v>310</v>
      </c>
      <c r="AT296" s="235" t="s">
        <v>258</v>
      </c>
      <c r="AU296" s="235" t="s">
        <v>82</v>
      </c>
      <c r="AY296" s="18" t="s">
        <v>143</v>
      </c>
      <c r="BE296" s="236">
        <f>IF(N296="základní",J296,0)</f>
        <v>198.75</v>
      </c>
      <c r="BF296" s="236">
        <f>IF(N296="snížená",J296,0)</f>
        <v>0</v>
      </c>
      <c r="BG296" s="236">
        <f>IF(N296="zákl. přenesená",J296,0)</f>
        <v>0</v>
      </c>
      <c r="BH296" s="236">
        <f>IF(N296="sníž. přenesená",J296,0)</f>
        <v>0</v>
      </c>
      <c r="BI296" s="236">
        <f>IF(N296="nulová",J296,0)</f>
        <v>0</v>
      </c>
      <c r="BJ296" s="18" t="s">
        <v>80</v>
      </c>
      <c r="BK296" s="236">
        <f>ROUND(I296*H296,2)</f>
        <v>198.75</v>
      </c>
      <c r="BL296" s="18" t="s">
        <v>215</v>
      </c>
      <c r="BM296" s="235" t="s">
        <v>1087</v>
      </c>
    </row>
    <row r="297" s="2" customFormat="1" ht="14.4" customHeight="1">
      <c r="A297" s="33"/>
      <c r="B297" s="34"/>
      <c r="C297" s="258" t="s">
        <v>900</v>
      </c>
      <c r="D297" s="258" t="s">
        <v>258</v>
      </c>
      <c r="E297" s="259" t="s">
        <v>1088</v>
      </c>
      <c r="F297" s="260" t="s">
        <v>1089</v>
      </c>
      <c r="G297" s="261" t="s">
        <v>185</v>
      </c>
      <c r="H297" s="262">
        <v>7</v>
      </c>
      <c r="I297" s="263">
        <v>18</v>
      </c>
      <c r="J297" s="263">
        <f>ROUND(I297*H297,2)</f>
        <v>126</v>
      </c>
      <c r="K297" s="260" t="s">
        <v>1</v>
      </c>
      <c r="L297" s="264"/>
      <c r="M297" s="265" t="s">
        <v>1</v>
      </c>
      <c r="N297" s="266" t="s">
        <v>37</v>
      </c>
      <c r="O297" s="233">
        <v>0</v>
      </c>
      <c r="P297" s="233">
        <f>O297*H297</f>
        <v>0</v>
      </c>
      <c r="Q297" s="233">
        <v>0</v>
      </c>
      <c r="R297" s="233">
        <f>Q297*H297</f>
        <v>0</v>
      </c>
      <c r="S297" s="233">
        <v>0</v>
      </c>
      <c r="T297" s="234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35" t="s">
        <v>310</v>
      </c>
      <c r="AT297" s="235" t="s">
        <v>258</v>
      </c>
      <c r="AU297" s="235" t="s">
        <v>82</v>
      </c>
      <c r="AY297" s="18" t="s">
        <v>143</v>
      </c>
      <c r="BE297" s="236">
        <f>IF(N297="základní",J297,0)</f>
        <v>126</v>
      </c>
      <c r="BF297" s="236">
        <f>IF(N297="snížená",J297,0)</f>
        <v>0</v>
      </c>
      <c r="BG297" s="236">
        <f>IF(N297="zákl. přenesená",J297,0)</f>
        <v>0</v>
      </c>
      <c r="BH297" s="236">
        <f>IF(N297="sníž. přenesená",J297,0)</f>
        <v>0</v>
      </c>
      <c r="BI297" s="236">
        <f>IF(N297="nulová",J297,0)</f>
        <v>0</v>
      </c>
      <c r="BJ297" s="18" t="s">
        <v>80</v>
      </c>
      <c r="BK297" s="236">
        <f>ROUND(I297*H297,2)</f>
        <v>126</v>
      </c>
      <c r="BL297" s="18" t="s">
        <v>215</v>
      </c>
      <c r="BM297" s="235" t="s">
        <v>1090</v>
      </c>
    </row>
    <row r="298" s="2" customFormat="1" ht="14.4" customHeight="1">
      <c r="A298" s="33"/>
      <c r="B298" s="34"/>
      <c r="C298" s="258" t="s">
        <v>1091</v>
      </c>
      <c r="D298" s="258" t="s">
        <v>258</v>
      </c>
      <c r="E298" s="259" t="s">
        <v>1092</v>
      </c>
      <c r="F298" s="260" t="s">
        <v>1093</v>
      </c>
      <c r="G298" s="261" t="s">
        <v>185</v>
      </c>
      <c r="H298" s="262">
        <v>7</v>
      </c>
      <c r="I298" s="263">
        <v>35</v>
      </c>
      <c r="J298" s="263">
        <f>ROUND(I298*H298,2)</f>
        <v>245</v>
      </c>
      <c r="K298" s="260" t="s">
        <v>1</v>
      </c>
      <c r="L298" s="264"/>
      <c r="M298" s="265" t="s">
        <v>1</v>
      </c>
      <c r="N298" s="266" t="s">
        <v>37</v>
      </c>
      <c r="O298" s="233">
        <v>0</v>
      </c>
      <c r="P298" s="233">
        <f>O298*H298</f>
        <v>0</v>
      </c>
      <c r="Q298" s="233">
        <v>0</v>
      </c>
      <c r="R298" s="233">
        <f>Q298*H298</f>
        <v>0</v>
      </c>
      <c r="S298" s="233">
        <v>0</v>
      </c>
      <c r="T298" s="234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35" t="s">
        <v>310</v>
      </c>
      <c r="AT298" s="235" t="s">
        <v>258</v>
      </c>
      <c r="AU298" s="235" t="s">
        <v>82</v>
      </c>
      <c r="AY298" s="18" t="s">
        <v>143</v>
      </c>
      <c r="BE298" s="236">
        <f>IF(N298="základní",J298,0)</f>
        <v>245</v>
      </c>
      <c r="BF298" s="236">
        <f>IF(N298="snížená",J298,0)</f>
        <v>0</v>
      </c>
      <c r="BG298" s="236">
        <f>IF(N298="zákl. přenesená",J298,0)</f>
        <v>0</v>
      </c>
      <c r="BH298" s="236">
        <f>IF(N298="sníž. přenesená",J298,0)</f>
        <v>0</v>
      </c>
      <c r="BI298" s="236">
        <f>IF(N298="nulová",J298,0)</f>
        <v>0</v>
      </c>
      <c r="BJ298" s="18" t="s">
        <v>80</v>
      </c>
      <c r="BK298" s="236">
        <f>ROUND(I298*H298,2)</f>
        <v>245</v>
      </c>
      <c r="BL298" s="18" t="s">
        <v>215</v>
      </c>
      <c r="BM298" s="235" t="s">
        <v>1094</v>
      </c>
    </row>
    <row r="299" s="2" customFormat="1" ht="14.4" customHeight="1">
      <c r="A299" s="33"/>
      <c r="B299" s="34"/>
      <c r="C299" s="225" t="s">
        <v>903</v>
      </c>
      <c r="D299" s="225" t="s">
        <v>145</v>
      </c>
      <c r="E299" s="226" t="s">
        <v>1095</v>
      </c>
      <c r="F299" s="227" t="s">
        <v>1096</v>
      </c>
      <c r="G299" s="228" t="s">
        <v>805</v>
      </c>
      <c r="H299" s="229">
        <v>7</v>
      </c>
      <c r="I299" s="230">
        <v>650</v>
      </c>
      <c r="J299" s="230">
        <f>ROUND(I299*H299,2)</f>
        <v>4550</v>
      </c>
      <c r="K299" s="227" t="s">
        <v>1</v>
      </c>
      <c r="L299" s="39"/>
      <c r="M299" s="231" t="s">
        <v>1</v>
      </c>
      <c r="N299" s="232" t="s">
        <v>37</v>
      </c>
      <c r="O299" s="233">
        <v>0</v>
      </c>
      <c r="P299" s="233">
        <f>O299*H299</f>
        <v>0</v>
      </c>
      <c r="Q299" s="233">
        <v>0</v>
      </c>
      <c r="R299" s="233">
        <f>Q299*H299</f>
        <v>0</v>
      </c>
      <c r="S299" s="233">
        <v>0</v>
      </c>
      <c r="T299" s="234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35" t="s">
        <v>215</v>
      </c>
      <c r="AT299" s="235" t="s">
        <v>145</v>
      </c>
      <c r="AU299" s="235" t="s">
        <v>82</v>
      </c>
      <c r="AY299" s="18" t="s">
        <v>143</v>
      </c>
      <c r="BE299" s="236">
        <f>IF(N299="základní",J299,0)</f>
        <v>4550</v>
      </c>
      <c r="BF299" s="236">
        <f>IF(N299="snížená",J299,0)</f>
        <v>0</v>
      </c>
      <c r="BG299" s="236">
        <f>IF(N299="zákl. přenesená",J299,0)</f>
        <v>0</v>
      </c>
      <c r="BH299" s="236">
        <f>IF(N299="sníž. přenesená",J299,0)</f>
        <v>0</v>
      </c>
      <c r="BI299" s="236">
        <f>IF(N299="nulová",J299,0)</f>
        <v>0</v>
      </c>
      <c r="BJ299" s="18" t="s">
        <v>80</v>
      </c>
      <c r="BK299" s="236">
        <f>ROUND(I299*H299,2)</f>
        <v>4550</v>
      </c>
      <c r="BL299" s="18" t="s">
        <v>215</v>
      </c>
      <c r="BM299" s="235" t="s">
        <v>1097</v>
      </c>
    </row>
    <row r="300" s="2" customFormat="1" ht="14.4" customHeight="1">
      <c r="A300" s="33"/>
      <c r="B300" s="34"/>
      <c r="C300" s="225" t="s">
        <v>1098</v>
      </c>
      <c r="D300" s="225" t="s">
        <v>145</v>
      </c>
      <c r="E300" s="226" t="s">
        <v>1099</v>
      </c>
      <c r="F300" s="227" t="s">
        <v>1100</v>
      </c>
      <c r="G300" s="228" t="s">
        <v>381</v>
      </c>
      <c r="H300" s="229">
        <v>30</v>
      </c>
      <c r="I300" s="230">
        <v>650</v>
      </c>
      <c r="J300" s="230">
        <f>ROUND(I300*H300,2)</f>
        <v>19500</v>
      </c>
      <c r="K300" s="227" t="s">
        <v>1</v>
      </c>
      <c r="L300" s="39"/>
      <c r="M300" s="231" t="s">
        <v>1</v>
      </c>
      <c r="N300" s="232" t="s">
        <v>37</v>
      </c>
      <c r="O300" s="233">
        <v>0</v>
      </c>
      <c r="P300" s="233">
        <f>O300*H300</f>
        <v>0</v>
      </c>
      <c r="Q300" s="233">
        <v>0</v>
      </c>
      <c r="R300" s="233">
        <f>Q300*H300</f>
        <v>0</v>
      </c>
      <c r="S300" s="233">
        <v>0</v>
      </c>
      <c r="T300" s="234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35" t="s">
        <v>215</v>
      </c>
      <c r="AT300" s="235" t="s">
        <v>145</v>
      </c>
      <c r="AU300" s="235" t="s">
        <v>82</v>
      </c>
      <c r="AY300" s="18" t="s">
        <v>143</v>
      </c>
      <c r="BE300" s="236">
        <f>IF(N300="základní",J300,0)</f>
        <v>19500</v>
      </c>
      <c r="BF300" s="236">
        <f>IF(N300="snížená",J300,0)</f>
        <v>0</v>
      </c>
      <c r="BG300" s="236">
        <f>IF(N300="zákl. přenesená",J300,0)</f>
        <v>0</v>
      </c>
      <c r="BH300" s="236">
        <f>IF(N300="sníž. přenesená",J300,0)</f>
        <v>0</v>
      </c>
      <c r="BI300" s="236">
        <f>IF(N300="nulová",J300,0)</f>
        <v>0</v>
      </c>
      <c r="BJ300" s="18" t="s">
        <v>80</v>
      </c>
      <c r="BK300" s="236">
        <f>ROUND(I300*H300,2)</f>
        <v>19500</v>
      </c>
      <c r="BL300" s="18" t="s">
        <v>215</v>
      </c>
      <c r="BM300" s="235" t="s">
        <v>1101</v>
      </c>
    </row>
    <row r="301" s="2" customFormat="1" ht="24.15" customHeight="1">
      <c r="A301" s="33"/>
      <c r="B301" s="34"/>
      <c r="C301" s="225" t="s">
        <v>906</v>
      </c>
      <c r="D301" s="225" t="s">
        <v>145</v>
      </c>
      <c r="E301" s="226" t="s">
        <v>1102</v>
      </c>
      <c r="F301" s="227" t="s">
        <v>1103</v>
      </c>
      <c r="G301" s="228" t="s">
        <v>185</v>
      </c>
      <c r="H301" s="229">
        <v>3</v>
      </c>
      <c r="I301" s="230">
        <v>220</v>
      </c>
      <c r="J301" s="230">
        <f>ROUND(I301*H301,2)</f>
        <v>660</v>
      </c>
      <c r="K301" s="227" t="s">
        <v>1</v>
      </c>
      <c r="L301" s="39"/>
      <c r="M301" s="231" t="s">
        <v>1</v>
      </c>
      <c r="N301" s="232" t="s">
        <v>37</v>
      </c>
      <c r="O301" s="233">
        <v>0</v>
      </c>
      <c r="P301" s="233">
        <f>O301*H301</f>
        <v>0</v>
      </c>
      <c r="Q301" s="233">
        <v>0</v>
      </c>
      <c r="R301" s="233">
        <f>Q301*H301</f>
        <v>0</v>
      </c>
      <c r="S301" s="233">
        <v>0</v>
      </c>
      <c r="T301" s="234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35" t="s">
        <v>215</v>
      </c>
      <c r="AT301" s="235" t="s">
        <v>145</v>
      </c>
      <c r="AU301" s="235" t="s">
        <v>82</v>
      </c>
      <c r="AY301" s="18" t="s">
        <v>143</v>
      </c>
      <c r="BE301" s="236">
        <f>IF(N301="základní",J301,0)</f>
        <v>660</v>
      </c>
      <c r="BF301" s="236">
        <f>IF(N301="snížená",J301,0)</f>
        <v>0</v>
      </c>
      <c r="BG301" s="236">
        <f>IF(N301="zákl. přenesená",J301,0)</f>
        <v>0</v>
      </c>
      <c r="BH301" s="236">
        <f>IF(N301="sníž. přenesená",J301,0)</f>
        <v>0</v>
      </c>
      <c r="BI301" s="236">
        <f>IF(N301="nulová",J301,0)</f>
        <v>0</v>
      </c>
      <c r="BJ301" s="18" t="s">
        <v>80</v>
      </c>
      <c r="BK301" s="236">
        <f>ROUND(I301*H301,2)</f>
        <v>660</v>
      </c>
      <c r="BL301" s="18" t="s">
        <v>215</v>
      </c>
      <c r="BM301" s="235" t="s">
        <v>1104</v>
      </c>
    </row>
    <row r="302" s="2" customFormat="1" ht="14.4" customHeight="1">
      <c r="A302" s="33"/>
      <c r="B302" s="34"/>
      <c r="C302" s="225" t="s">
        <v>268</v>
      </c>
      <c r="D302" s="225" t="s">
        <v>145</v>
      </c>
      <c r="E302" s="226" t="s">
        <v>1105</v>
      </c>
      <c r="F302" s="227" t="s">
        <v>1106</v>
      </c>
      <c r="G302" s="228" t="s">
        <v>185</v>
      </c>
      <c r="H302" s="229">
        <v>3</v>
      </c>
      <c r="I302" s="230">
        <v>110</v>
      </c>
      <c r="J302" s="230">
        <f>ROUND(I302*H302,2)</f>
        <v>330</v>
      </c>
      <c r="K302" s="227" t="s">
        <v>1</v>
      </c>
      <c r="L302" s="39"/>
      <c r="M302" s="231" t="s">
        <v>1</v>
      </c>
      <c r="N302" s="232" t="s">
        <v>37</v>
      </c>
      <c r="O302" s="233">
        <v>0</v>
      </c>
      <c r="P302" s="233">
        <f>O302*H302</f>
        <v>0</v>
      </c>
      <c r="Q302" s="233">
        <v>0</v>
      </c>
      <c r="R302" s="233">
        <f>Q302*H302</f>
        <v>0</v>
      </c>
      <c r="S302" s="233">
        <v>0</v>
      </c>
      <c r="T302" s="234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35" t="s">
        <v>215</v>
      </c>
      <c r="AT302" s="235" t="s">
        <v>145</v>
      </c>
      <c r="AU302" s="235" t="s">
        <v>82</v>
      </c>
      <c r="AY302" s="18" t="s">
        <v>143</v>
      </c>
      <c r="BE302" s="236">
        <f>IF(N302="základní",J302,0)</f>
        <v>330</v>
      </c>
      <c r="BF302" s="236">
        <f>IF(N302="snížená",J302,0)</f>
        <v>0</v>
      </c>
      <c r="BG302" s="236">
        <f>IF(N302="zákl. přenesená",J302,0)</f>
        <v>0</v>
      </c>
      <c r="BH302" s="236">
        <f>IF(N302="sníž. přenesená",J302,0)</f>
        <v>0</v>
      </c>
      <c r="BI302" s="236">
        <f>IF(N302="nulová",J302,0)</f>
        <v>0</v>
      </c>
      <c r="BJ302" s="18" t="s">
        <v>80</v>
      </c>
      <c r="BK302" s="236">
        <f>ROUND(I302*H302,2)</f>
        <v>330</v>
      </c>
      <c r="BL302" s="18" t="s">
        <v>215</v>
      </c>
      <c r="BM302" s="235" t="s">
        <v>1107</v>
      </c>
    </row>
    <row r="303" s="12" customFormat="1" ht="22.8" customHeight="1">
      <c r="A303" s="12"/>
      <c r="B303" s="210"/>
      <c r="C303" s="211"/>
      <c r="D303" s="212" t="s">
        <v>71</v>
      </c>
      <c r="E303" s="223" t="s">
        <v>1108</v>
      </c>
      <c r="F303" s="223" t="s">
        <v>1109</v>
      </c>
      <c r="G303" s="211"/>
      <c r="H303" s="211"/>
      <c r="I303" s="211"/>
      <c r="J303" s="224">
        <f>BK303</f>
        <v>0</v>
      </c>
      <c r="K303" s="211"/>
      <c r="L303" s="215"/>
      <c r="M303" s="216"/>
      <c r="N303" s="217"/>
      <c r="O303" s="217"/>
      <c r="P303" s="218">
        <v>0</v>
      </c>
      <c r="Q303" s="217"/>
      <c r="R303" s="218">
        <v>0</v>
      </c>
      <c r="S303" s="217"/>
      <c r="T303" s="219"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20" t="s">
        <v>80</v>
      </c>
      <c r="AT303" s="221" t="s">
        <v>71</v>
      </c>
      <c r="AU303" s="221" t="s">
        <v>80</v>
      </c>
      <c r="AY303" s="220" t="s">
        <v>143</v>
      </c>
      <c r="BK303" s="222">
        <v>0</v>
      </c>
    </row>
    <row r="304" s="12" customFormat="1" ht="22.8" customHeight="1">
      <c r="A304" s="12"/>
      <c r="B304" s="210"/>
      <c r="C304" s="211"/>
      <c r="D304" s="212" t="s">
        <v>71</v>
      </c>
      <c r="E304" s="223" t="s">
        <v>1110</v>
      </c>
      <c r="F304" s="223" t="s">
        <v>1111</v>
      </c>
      <c r="G304" s="211"/>
      <c r="H304" s="211"/>
      <c r="I304" s="211"/>
      <c r="J304" s="224">
        <f>BK304</f>
        <v>19430</v>
      </c>
      <c r="K304" s="211"/>
      <c r="L304" s="215"/>
      <c r="M304" s="216"/>
      <c r="N304" s="217"/>
      <c r="O304" s="217"/>
      <c r="P304" s="218">
        <f>SUM(P305:P312)</f>
        <v>0</v>
      </c>
      <c r="Q304" s="217"/>
      <c r="R304" s="218">
        <f>SUM(R305:R312)</f>
        <v>0</v>
      </c>
      <c r="S304" s="217"/>
      <c r="T304" s="219">
        <f>SUM(T305:T312)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0" t="s">
        <v>80</v>
      </c>
      <c r="AT304" s="221" t="s">
        <v>71</v>
      </c>
      <c r="AU304" s="221" t="s">
        <v>80</v>
      </c>
      <c r="AY304" s="220" t="s">
        <v>143</v>
      </c>
      <c r="BK304" s="222">
        <f>SUM(BK305:BK312)</f>
        <v>19430</v>
      </c>
    </row>
    <row r="305" s="2" customFormat="1" ht="14.4" customHeight="1">
      <c r="A305" s="33"/>
      <c r="B305" s="34"/>
      <c r="C305" s="225" t="s">
        <v>909</v>
      </c>
      <c r="D305" s="225" t="s">
        <v>145</v>
      </c>
      <c r="E305" s="226" t="s">
        <v>1110</v>
      </c>
      <c r="F305" s="227" t="s">
        <v>1112</v>
      </c>
      <c r="G305" s="228" t="s">
        <v>185</v>
      </c>
      <c r="H305" s="229">
        <v>1</v>
      </c>
      <c r="I305" s="230">
        <v>3500</v>
      </c>
      <c r="J305" s="230">
        <f>ROUND(I305*H305,2)</f>
        <v>3500</v>
      </c>
      <c r="K305" s="227" t="s">
        <v>1</v>
      </c>
      <c r="L305" s="39"/>
      <c r="M305" s="231" t="s">
        <v>1</v>
      </c>
      <c r="N305" s="232" t="s">
        <v>37</v>
      </c>
      <c r="O305" s="233">
        <v>0</v>
      </c>
      <c r="P305" s="233">
        <f>O305*H305</f>
        <v>0</v>
      </c>
      <c r="Q305" s="233">
        <v>0</v>
      </c>
      <c r="R305" s="233">
        <f>Q305*H305</f>
        <v>0</v>
      </c>
      <c r="S305" s="233">
        <v>0</v>
      </c>
      <c r="T305" s="234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35" t="s">
        <v>150</v>
      </c>
      <c r="AT305" s="235" t="s">
        <v>145</v>
      </c>
      <c r="AU305" s="235" t="s">
        <v>82</v>
      </c>
      <c r="AY305" s="18" t="s">
        <v>143</v>
      </c>
      <c r="BE305" s="236">
        <f>IF(N305="základní",J305,0)</f>
        <v>3500</v>
      </c>
      <c r="BF305" s="236">
        <f>IF(N305="snížená",J305,0)</f>
        <v>0</v>
      </c>
      <c r="BG305" s="236">
        <f>IF(N305="zákl. přenesená",J305,0)</f>
        <v>0</v>
      </c>
      <c r="BH305" s="236">
        <f>IF(N305="sníž. přenesená",J305,0)</f>
        <v>0</v>
      </c>
      <c r="BI305" s="236">
        <f>IF(N305="nulová",J305,0)</f>
        <v>0</v>
      </c>
      <c r="BJ305" s="18" t="s">
        <v>80</v>
      </c>
      <c r="BK305" s="236">
        <f>ROUND(I305*H305,2)</f>
        <v>3500</v>
      </c>
      <c r="BL305" s="18" t="s">
        <v>150</v>
      </c>
      <c r="BM305" s="235" t="s">
        <v>1113</v>
      </c>
    </row>
    <row r="306" s="2" customFormat="1" ht="49.05" customHeight="1">
      <c r="A306" s="33"/>
      <c r="B306" s="34"/>
      <c r="C306" s="258" t="s">
        <v>1114</v>
      </c>
      <c r="D306" s="258" t="s">
        <v>258</v>
      </c>
      <c r="E306" s="259" t="s">
        <v>1115</v>
      </c>
      <c r="F306" s="260" t="s">
        <v>1116</v>
      </c>
      <c r="G306" s="261" t="s">
        <v>810</v>
      </c>
      <c r="H306" s="262">
        <v>1</v>
      </c>
      <c r="I306" s="263">
        <v>5300</v>
      </c>
      <c r="J306" s="263">
        <f>ROUND(I306*H306,2)</f>
        <v>5300</v>
      </c>
      <c r="K306" s="260" t="s">
        <v>1</v>
      </c>
      <c r="L306" s="264"/>
      <c r="M306" s="265" t="s">
        <v>1</v>
      </c>
      <c r="N306" s="266" t="s">
        <v>37</v>
      </c>
      <c r="O306" s="233">
        <v>0</v>
      </c>
      <c r="P306" s="233">
        <f>O306*H306</f>
        <v>0</v>
      </c>
      <c r="Q306" s="233">
        <v>0</v>
      </c>
      <c r="R306" s="233">
        <f>Q306*H306</f>
        <v>0</v>
      </c>
      <c r="S306" s="233">
        <v>0</v>
      </c>
      <c r="T306" s="234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35" t="s">
        <v>188</v>
      </c>
      <c r="AT306" s="235" t="s">
        <v>258</v>
      </c>
      <c r="AU306" s="235" t="s">
        <v>82</v>
      </c>
      <c r="AY306" s="18" t="s">
        <v>143</v>
      </c>
      <c r="BE306" s="236">
        <f>IF(N306="základní",J306,0)</f>
        <v>5300</v>
      </c>
      <c r="BF306" s="236">
        <f>IF(N306="snížená",J306,0)</f>
        <v>0</v>
      </c>
      <c r="BG306" s="236">
        <f>IF(N306="zákl. přenesená",J306,0)</f>
        <v>0</v>
      </c>
      <c r="BH306" s="236">
        <f>IF(N306="sníž. přenesená",J306,0)</f>
        <v>0</v>
      </c>
      <c r="BI306" s="236">
        <f>IF(N306="nulová",J306,0)</f>
        <v>0</v>
      </c>
      <c r="BJ306" s="18" t="s">
        <v>80</v>
      </c>
      <c r="BK306" s="236">
        <f>ROUND(I306*H306,2)</f>
        <v>5300</v>
      </c>
      <c r="BL306" s="18" t="s">
        <v>150</v>
      </c>
      <c r="BM306" s="235" t="s">
        <v>1117</v>
      </c>
    </row>
    <row r="307" s="2" customFormat="1" ht="14.4" customHeight="1">
      <c r="A307" s="33"/>
      <c r="B307" s="34"/>
      <c r="C307" s="258" t="s">
        <v>910</v>
      </c>
      <c r="D307" s="258" t="s">
        <v>258</v>
      </c>
      <c r="E307" s="259" t="s">
        <v>1118</v>
      </c>
      <c r="F307" s="260" t="s">
        <v>1119</v>
      </c>
      <c r="G307" s="261" t="s">
        <v>810</v>
      </c>
      <c r="H307" s="262">
        <v>2</v>
      </c>
      <c r="I307" s="263">
        <v>560</v>
      </c>
      <c r="J307" s="263">
        <f>ROUND(I307*H307,2)</f>
        <v>1120</v>
      </c>
      <c r="K307" s="260" t="s">
        <v>1</v>
      </c>
      <c r="L307" s="264"/>
      <c r="M307" s="265" t="s">
        <v>1</v>
      </c>
      <c r="N307" s="266" t="s">
        <v>37</v>
      </c>
      <c r="O307" s="233">
        <v>0</v>
      </c>
      <c r="P307" s="233">
        <f>O307*H307</f>
        <v>0</v>
      </c>
      <c r="Q307" s="233">
        <v>0</v>
      </c>
      <c r="R307" s="233">
        <f>Q307*H307</f>
        <v>0</v>
      </c>
      <c r="S307" s="233">
        <v>0</v>
      </c>
      <c r="T307" s="234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35" t="s">
        <v>188</v>
      </c>
      <c r="AT307" s="235" t="s">
        <v>258</v>
      </c>
      <c r="AU307" s="235" t="s">
        <v>82</v>
      </c>
      <c r="AY307" s="18" t="s">
        <v>143</v>
      </c>
      <c r="BE307" s="236">
        <f>IF(N307="základní",J307,0)</f>
        <v>1120</v>
      </c>
      <c r="BF307" s="236">
        <f>IF(N307="snížená",J307,0)</f>
        <v>0</v>
      </c>
      <c r="BG307" s="236">
        <f>IF(N307="zákl. přenesená",J307,0)</f>
        <v>0</v>
      </c>
      <c r="BH307" s="236">
        <f>IF(N307="sníž. přenesená",J307,0)</f>
        <v>0</v>
      </c>
      <c r="BI307" s="236">
        <f>IF(N307="nulová",J307,0)</f>
        <v>0</v>
      </c>
      <c r="BJ307" s="18" t="s">
        <v>80</v>
      </c>
      <c r="BK307" s="236">
        <f>ROUND(I307*H307,2)</f>
        <v>1120</v>
      </c>
      <c r="BL307" s="18" t="s">
        <v>150</v>
      </c>
      <c r="BM307" s="235" t="s">
        <v>1120</v>
      </c>
    </row>
    <row r="308" s="2" customFormat="1" ht="14.4" customHeight="1">
      <c r="A308" s="33"/>
      <c r="B308" s="34"/>
      <c r="C308" s="258" t="s">
        <v>1121</v>
      </c>
      <c r="D308" s="258" t="s">
        <v>258</v>
      </c>
      <c r="E308" s="259" t="s">
        <v>1122</v>
      </c>
      <c r="F308" s="260" t="s">
        <v>1123</v>
      </c>
      <c r="G308" s="261" t="s">
        <v>810</v>
      </c>
      <c r="H308" s="262">
        <v>10</v>
      </c>
      <c r="I308" s="263">
        <v>95</v>
      </c>
      <c r="J308" s="263">
        <f>ROUND(I308*H308,2)</f>
        <v>950</v>
      </c>
      <c r="K308" s="260" t="s">
        <v>1</v>
      </c>
      <c r="L308" s="264"/>
      <c r="M308" s="265" t="s">
        <v>1</v>
      </c>
      <c r="N308" s="266" t="s">
        <v>37</v>
      </c>
      <c r="O308" s="233">
        <v>0</v>
      </c>
      <c r="P308" s="233">
        <f>O308*H308</f>
        <v>0</v>
      </c>
      <c r="Q308" s="233">
        <v>0</v>
      </c>
      <c r="R308" s="233">
        <f>Q308*H308</f>
        <v>0</v>
      </c>
      <c r="S308" s="233">
        <v>0</v>
      </c>
      <c r="T308" s="234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235" t="s">
        <v>188</v>
      </c>
      <c r="AT308" s="235" t="s">
        <v>258</v>
      </c>
      <c r="AU308" s="235" t="s">
        <v>82</v>
      </c>
      <c r="AY308" s="18" t="s">
        <v>143</v>
      </c>
      <c r="BE308" s="236">
        <f>IF(N308="základní",J308,0)</f>
        <v>950</v>
      </c>
      <c r="BF308" s="236">
        <f>IF(N308="snížená",J308,0)</f>
        <v>0</v>
      </c>
      <c r="BG308" s="236">
        <f>IF(N308="zákl. přenesená",J308,0)</f>
        <v>0</v>
      </c>
      <c r="BH308" s="236">
        <f>IF(N308="sníž. přenesená",J308,0)</f>
        <v>0</v>
      </c>
      <c r="BI308" s="236">
        <f>IF(N308="nulová",J308,0)</f>
        <v>0</v>
      </c>
      <c r="BJ308" s="18" t="s">
        <v>80</v>
      </c>
      <c r="BK308" s="236">
        <f>ROUND(I308*H308,2)</f>
        <v>950</v>
      </c>
      <c r="BL308" s="18" t="s">
        <v>150</v>
      </c>
      <c r="BM308" s="235" t="s">
        <v>1124</v>
      </c>
    </row>
    <row r="309" s="2" customFormat="1" ht="14.4" customHeight="1">
      <c r="A309" s="33"/>
      <c r="B309" s="34"/>
      <c r="C309" s="258" t="s">
        <v>913</v>
      </c>
      <c r="D309" s="258" t="s">
        <v>258</v>
      </c>
      <c r="E309" s="259" t="s">
        <v>1125</v>
      </c>
      <c r="F309" s="260" t="s">
        <v>1126</v>
      </c>
      <c r="G309" s="261" t="s">
        <v>810</v>
      </c>
      <c r="H309" s="262">
        <v>5</v>
      </c>
      <c r="I309" s="263">
        <v>800</v>
      </c>
      <c r="J309" s="263">
        <f>ROUND(I309*H309,2)</f>
        <v>4000</v>
      </c>
      <c r="K309" s="260" t="s">
        <v>1</v>
      </c>
      <c r="L309" s="264"/>
      <c r="M309" s="265" t="s">
        <v>1</v>
      </c>
      <c r="N309" s="266" t="s">
        <v>37</v>
      </c>
      <c r="O309" s="233">
        <v>0</v>
      </c>
      <c r="P309" s="233">
        <f>O309*H309</f>
        <v>0</v>
      </c>
      <c r="Q309" s="233">
        <v>0</v>
      </c>
      <c r="R309" s="233">
        <f>Q309*H309</f>
        <v>0</v>
      </c>
      <c r="S309" s="233">
        <v>0</v>
      </c>
      <c r="T309" s="234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35" t="s">
        <v>188</v>
      </c>
      <c r="AT309" s="235" t="s">
        <v>258</v>
      </c>
      <c r="AU309" s="235" t="s">
        <v>82</v>
      </c>
      <c r="AY309" s="18" t="s">
        <v>143</v>
      </c>
      <c r="BE309" s="236">
        <f>IF(N309="základní",J309,0)</f>
        <v>4000</v>
      </c>
      <c r="BF309" s="236">
        <f>IF(N309="snížená",J309,0)</f>
        <v>0</v>
      </c>
      <c r="BG309" s="236">
        <f>IF(N309="zákl. přenesená",J309,0)</f>
        <v>0</v>
      </c>
      <c r="BH309" s="236">
        <f>IF(N309="sníž. přenesená",J309,0)</f>
        <v>0</v>
      </c>
      <c r="BI309" s="236">
        <f>IF(N309="nulová",J309,0)</f>
        <v>0</v>
      </c>
      <c r="BJ309" s="18" t="s">
        <v>80</v>
      </c>
      <c r="BK309" s="236">
        <f>ROUND(I309*H309,2)</f>
        <v>4000</v>
      </c>
      <c r="BL309" s="18" t="s">
        <v>150</v>
      </c>
      <c r="BM309" s="235" t="s">
        <v>1127</v>
      </c>
    </row>
    <row r="310" s="2" customFormat="1" ht="14.4" customHeight="1">
      <c r="A310" s="33"/>
      <c r="B310" s="34"/>
      <c r="C310" s="258" t="s">
        <v>1128</v>
      </c>
      <c r="D310" s="258" t="s">
        <v>258</v>
      </c>
      <c r="E310" s="259" t="s">
        <v>1129</v>
      </c>
      <c r="F310" s="260" t="s">
        <v>1130</v>
      </c>
      <c r="G310" s="261" t="s">
        <v>810</v>
      </c>
      <c r="H310" s="262">
        <v>2</v>
      </c>
      <c r="I310" s="263">
        <v>680</v>
      </c>
      <c r="J310" s="263">
        <f>ROUND(I310*H310,2)</f>
        <v>1360</v>
      </c>
      <c r="K310" s="260" t="s">
        <v>1</v>
      </c>
      <c r="L310" s="264"/>
      <c r="M310" s="265" t="s">
        <v>1</v>
      </c>
      <c r="N310" s="266" t="s">
        <v>37</v>
      </c>
      <c r="O310" s="233">
        <v>0</v>
      </c>
      <c r="P310" s="233">
        <f>O310*H310</f>
        <v>0</v>
      </c>
      <c r="Q310" s="233">
        <v>0</v>
      </c>
      <c r="R310" s="233">
        <f>Q310*H310</f>
        <v>0</v>
      </c>
      <c r="S310" s="233">
        <v>0</v>
      </c>
      <c r="T310" s="234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235" t="s">
        <v>188</v>
      </c>
      <c r="AT310" s="235" t="s">
        <v>258</v>
      </c>
      <c r="AU310" s="235" t="s">
        <v>82</v>
      </c>
      <c r="AY310" s="18" t="s">
        <v>143</v>
      </c>
      <c r="BE310" s="236">
        <f>IF(N310="základní",J310,0)</f>
        <v>1360</v>
      </c>
      <c r="BF310" s="236">
        <f>IF(N310="snížená",J310,0)</f>
        <v>0</v>
      </c>
      <c r="BG310" s="236">
        <f>IF(N310="zákl. přenesená",J310,0)</f>
        <v>0</v>
      </c>
      <c r="BH310" s="236">
        <f>IF(N310="sníž. přenesená",J310,0)</f>
        <v>0</v>
      </c>
      <c r="BI310" s="236">
        <f>IF(N310="nulová",J310,0)</f>
        <v>0</v>
      </c>
      <c r="BJ310" s="18" t="s">
        <v>80</v>
      </c>
      <c r="BK310" s="236">
        <f>ROUND(I310*H310,2)</f>
        <v>1360</v>
      </c>
      <c r="BL310" s="18" t="s">
        <v>150</v>
      </c>
      <c r="BM310" s="235" t="s">
        <v>1131</v>
      </c>
    </row>
    <row r="311" s="2" customFormat="1" ht="14.4" customHeight="1">
      <c r="A311" s="33"/>
      <c r="B311" s="34"/>
      <c r="C311" s="258" t="s">
        <v>916</v>
      </c>
      <c r="D311" s="258" t="s">
        <v>258</v>
      </c>
      <c r="E311" s="259" t="s">
        <v>1132</v>
      </c>
      <c r="F311" s="260" t="s">
        <v>1133</v>
      </c>
      <c r="G311" s="261" t="s">
        <v>810</v>
      </c>
      <c r="H311" s="262">
        <v>1</v>
      </c>
      <c r="I311" s="263">
        <v>2850</v>
      </c>
      <c r="J311" s="263">
        <f>ROUND(I311*H311,2)</f>
        <v>2850</v>
      </c>
      <c r="K311" s="260" t="s">
        <v>1</v>
      </c>
      <c r="L311" s="264"/>
      <c r="M311" s="265" t="s">
        <v>1</v>
      </c>
      <c r="N311" s="266" t="s">
        <v>37</v>
      </c>
      <c r="O311" s="233">
        <v>0</v>
      </c>
      <c r="P311" s="233">
        <f>O311*H311</f>
        <v>0</v>
      </c>
      <c r="Q311" s="233">
        <v>0</v>
      </c>
      <c r="R311" s="233">
        <f>Q311*H311</f>
        <v>0</v>
      </c>
      <c r="S311" s="233">
        <v>0</v>
      </c>
      <c r="T311" s="234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35" t="s">
        <v>188</v>
      </c>
      <c r="AT311" s="235" t="s">
        <v>258</v>
      </c>
      <c r="AU311" s="235" t="s">
        <v>82</v>
      </c>
      <c r="AY311" s="18" t="s">
        <v>143</v>
      </c>
      <c r="BE311" s="236">
        <f>IF(N311="základní",J311,0)</f>
        <v>2850</v>
      </c>
      <c r="BF311" s="236">
        <f>IF(N311="snížená",J311,0)</f>
        <v>0</v>
      </c>
      <c r="BG311" s="236">
        <f>IF(N311="zákl. přenesená",J311,0)</f>
        <v>0</v>
      </c>
      <c r="BH311" s="236">
        <f>IF(N311="sníž. přenesená",J311,0)</f>
        <v>0</v>
      </c>
      <c r="BI311" s="236">
        <f>IF(N311="nulová",J311,0)</f>
        <v>0</v>
      </c>
      <c r="BJ311" s="18" t="s">
        <v>80</v>
      </c>
      <c r="BK311" s="236">
        <f>ROUND(I311*H311,2)</f>
        <v>2850</v>
      </c>
      <c r="BL311" s="18" t="s">
        <v>150</v>
      </c>
      <c r="BM311" s="235" t="s">
        <v>1134</v>
      </c>
    </row>
    <row r="312" s="2" customFormat="1" ht="14.4" customHeight="1">
      <c r="A312" s="33"/>
      <c r="B312" s="34"/>
      <c r="C312" s="258" t="s">
        <v>1135</v>
      </c>
      <c r="D312" s="258" t="s">
        <v>258</v>
      </c>
      <c r="E312" s="259" t="s">
        <v>1136</v>
      </c>
      <c r="F312" s="260" t="s">
        <v>1137</v>
      </c>
      <c r="G312" s="261" t="s">
        <v>810</v>
      </c>
      <c r="H312" s="262">
        <v>1</v>
      </c>
      <c r="I312" s="263">
        <v>350</v>
      </c>
      <c r="J312" s="263">
        <f>ROUND(I312*H312,2)</f>
        <v>350</v>
      </c>
      <c r="K312" s="260" t="s">
        <v>1</v>
      </c>
      <c r="L312" s="264"/>
      <c r="M312" s="265" t="s">
        <v>1</v>
      </c>
      <c r="N312" s="266" t="s">
        <v>37</v>
      </c>
      <c r="O312" s="233">
        <v>0</v>
      </c>
      <c r="P312" s="233">
        <f>O312*H312</f>
        <v>0</v>
      </c>
      <c r="Q312" s="233">
        <v>0</v>
      </c>
      <c r="R312" s="233">
        <f>Q312*H312</f>
        <v>0</v>
      </c>
      <c r="S312" s="233">
        <v>0</v>
      </c>
      <c r="T312" s="234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235" t="s">
        <v>188</v>
      </c>
      <c r="AT312" s="235" t="s">
        <v>258</v>
      </c>
      <c r="AU312" s="235" t="s">
        <v>82</v>
      </c>
      <c r="AY312" s="18" t="s">
        <v>143</v>
      </c>
      <c r="BE312" s="236">
        <f>IF(N312="základní",J312,0)</f>
        <v>350</v>
      </c>
      <c r="BF312" s="236">
        <f>IF(N312="snížená",J312,0)</f>
        <v>0</v>
      </c>
      <c r="BG312" s="236">
        <f>IF(N312="zákl. přenesená",J312,0)</f>
        <v>0</v>
      </c>
      <c r="BH312" s="236">
        <f>IF(N312="sníž. přenesená",J312,0)</f>
        <v>0</v>
      </c>
      <c r="BI312" s="236">
        <f>IF(N312="nulová",J312,0)</f>
        <v>0</v>
      </c>
      <c r="BJ312" s="18" t="s">
        <v>80</v>
      </c>
      <c r="BK312" s="236">
        <f>ROUND(I312*H312,2)</f>
        <v>350</v>
      </c>
      <c r="BL312" s="18" t="s">
        <v>150</v>
      </c>
      <c r="BM312" s="235" t="s">
        <v>1138</v>
      </c>
    </row>
    <row r="313" s="12" customFormat="1" ht="22.8" customHeight="1">
      <c r="A313" s="12"/>
      <c r="B313" s="210"/>
      <c r="C313" s="211"/>
      <c r="D313" s="212" t="s">
        <v>71</v>
      </c>
      <c r="E313" s="223" t="s">
        <v>1139</v>
      </c>
      <c r="F313" s="223" t="s">
        <v>1140</v>
      </c>
      <c r="G313" s="211"/>
      <c r="H313" s="211"/>
      <c r="I313" s="211"/>
      <c r="J313" s="224">
        <f>BK313</f>
        <v>18165</v>
      </c>
      <c r="K313" s="211"/>
      <c r="L313" s="215"/>
      <c r="M313" s="216"/>
      <c r="N313" s="217"/>
      <c r="O313" s="217"/>
      <c r="P313" s="218">
        <f>SUM(P314:P321)</f>
        <v>0</v>
      </c>
      <c r="Q313" s="217"/>
      <c r="R313" s="218">
        <f>SUM(R314:R321)</f>
        <v>0</v>
      </c>
      <c r="S313" s="217"/>
      <c r="T313" s="219">
        <f>SUM(T314:T321)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0" t="s">
        <v>80</v>
      </c>
      <c r="AT313" s="221" t="s">
        <v>71</v>
      </c>
      <c r="AU313" s="221" t="s">
        <v>80</v>
      </c>
      <c r="AY313" s="220" t="s">
        <v>143</v>
      </c>
      <c r="BK313" s="222">
        <f>SUM(BK314:BK321)</f>
        <v>18165</v>
      </c>
    </row>
    <row r="314" s="2" customFormat="1" ht="14.4" customHeight="1">
      <c r="A314" s="33"/>
      <c r="B314" s="34"/>
      <c r="C314" s="225" t="s">
        <v>919</v>
      </c>
      <c r="D314" s="225" t="s">
        <v>145</v>
      </c>
      <c r="E314" s="226" t="s">
        <v>1139</v>
      </c>
      <c r="F314" s="227" t="s">
        <v>1112</v>
      </c>
      <c r="G314" s="228" t="s">
        <v>185</v>
      </c>
      <c r="H314" s="229">
        <v>1</v>
      </c>
      <c r="I314" s="230">
        <v>3500</v>
      </c>
      <c r="J314" s="230">
        <f>ROUND(I314*H314,2)</f>
        <v>3500</v>
      </c>
      <c r="K314" s="227" t="s">
        <v>1</v>
      </c>
      <c r="L314" s="39"/>
      <c r="M314" s="231" t="s">
        <v>1</v>
      </c>
      <c r="N314" s="232" t="s">
        <v>37</v>
      </c>
      <c r="O314" s="233">
        <v>0</v>
      </c>
      <c r="P314" s="233">
        <f>O314*H314</f>
        <v>0</v>
      </c>
      <c r="Q314" s="233">
        <v>0</v>
      </c>
      <c r="R314" s="233">
        <f>Q314*H314</f>
        <v>0</v>
      </c>
      <c r="S314" s="233">
        <v>0</v>
      </c>
      <c r="T314" s="234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35" t="s">
        <v>150</v>
      </c>
      <c r="AT314" s="235" t="s">
        <v>145</v>
      </c>
      <c r="AU314" s="235" t="s">
        <v>82</v>
      </c>
      <c r="AY314" s="18" t="s">
        <v>143</v>
      </c>
      <c r="BE314" s="236">
        <f>IF(N314="základní",J314,0)</f>
        <v>3500</v>
      </c>
      <c r="BF314" s="236">
        <f>IF(N314="snížená",J314,0)</f>
        <v>0</v>
      </c>
      <c r="BG314" s="236">
        <f>IF(N314="zákl. přenesená",J314,0)</f>
        <v>0</v>
      </c>
      <c r="BH314" s="236">
        <f>IF(N314="sníž. přenesená",J314,0)</f>
        <v>0</v>
      </c>
      <c r="BI314" s="236">
        <f>IF(N314="nulová",J314,0)</f>
        <v>0</v>
      </c>
      <c r="BJ314" s="18" t="s">
        <v>80</v>
      </c>
      <c r="BK314" s="236">
        <f>ROUND(I314*H314,2)</f>
        <v>3500</v>
      </c>
      <c r="BL314" s="18" t="s">
        <v>150</v>
      </c>
      <c r="BM314" s="235" t="s">
        <v>1141</v>
      </c>
    </row>
    <row r="315" s="2" customFormat="1" ht="49.05" customHeight="1">
      <c r="A315" s="33"/>
      <c r="B315" s="34"/>
      <c r="C315" s="258" t="s">
        <v>1142</v>
      </c>
      <c r="D315" s="258" t="s">
        <v>258</v>
      </c>
      <c r="E315" s="259" t="s">
        <v>1143</v>
      </c>
      <c r="F315" s="260" t="s">
        <v>1116</v>
      </c>
      <c r="G315" s="261" t="s">
        <v>810</v>
      </c>
      <c r="H315" s="262">
        <v>1</v>
      </c>
      <c r="I315" s="263">
        <v>5300</v>
      </c>
      <c r="J315" s="263">
        <f>ROUND(I315*H315,2)</f>
        <v>5300</v>
      </c>
      <c r="K315" s="260" t="s">
        <v>1</v>
      </c>
      <c r="L315" s="264"/>
      <c r="M315" s="265" t="s">
        <v>1</v>
      </c>
      <c r="N315" s="266" t="s">
        <v>37</v>
      </c>
      <c r="O315" s="233">
        <v>0</v>
      </c>
      <c r="P315" s="233">
        <f>O315*H315</f>
        <v>0</v>
      </c>
      <c r="Q315" s="233">
        <v>0</v>
      </c>
      <c r="R315" s="233">
        <f>Q315*H315</f>
        <v>0</v>
      </c>
      <c r="S315" s="233">
        <v>0</v>
      </c>
      <c r="T315" s="234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235" t="s">
        <v>188</v>
      </c>
      <c r="AT315" s="235" t="s">
        <v>258</v>
      </c>
      <c r="AU315" s="235" t="s">
        <v>82</v>
      </c>
      <c r="AY315" s="18" t="s">
        <v>143</v>
      </c>
      <c r="BE315" s="236">
        <f>IF(N315="základní",J315,0)</f>
        <v>5300</v>
      </c>
      <c r="BF315" s="236">
        <f>IF(N315="snížená",J315,0)</f>
        <v>0</v>
      </c>
      <c r="BG315" s="236">
        <f>IF(N315="zákl. přenesená",J315,0)</f>
        <v>0</v>
      </c>
      <c r="BH315" s="236">
        <f>IF(N315="sníž. přenesená",J315,0)</f>
        <v>0</v>
      </c>
      <c r="BI315" s="236">
        <f>IF(N315="nulová",J315,0)</f>
        <v>0</v>
      </c>
      <c r="BJ315" s="18" t="s">
        <v>80</v>
      </c>
      <c r="BK315" s="236">
        <f>ROUND(I315*H315,2)</f>
        <v>5300</v>
      </c>
      <c r="BL315" s="18" t="s">
        <v>150</v>
      </c>
      <c r="BM315" s="235" t="s">
        <v>1144</v>
      </c>
    </row>
    <row r="316" s="2" customFormat="1" ht="14.4" customHeight="1">
      <c r="A316" s="33"/>
      <c r="B316" s="34"/>
      <c r="C316" s="258" t="s">
        <v>922</v>
      </c>
      <c r="D316" s="258" t="s">
        <v>258</v>
      </c>
      <c r="E316" s="259" t="s">
        <v>1145</v>
      </c>
      <c r="F316" s="260" t="s">
        <v>1119</v>
      </c>
      <c r="G316" s="261" t="s">
        <v>810</v>
      </c>
      <c r="H316" s="262">
        <v>1</v>
      </c>
      <c r="I316" s="263">
        <v>560</v>
      </c>
      <c r="J316" s="263">
        <f>ROUND(I316*H316,2)</f>
        <v>560</v>
      </c>
      <c r="K316" s="260" t="s">
        <v>1</v>
      </c>
      <c r="L316" s="264"/>
      <c r="M316" s="265" t="s">
        <v>1</v>
      </c>
      <c r="N316" s="266" t="s">
        <v>37</v>
      </c>
      <c r="O316" s="233">
        <v>0</v>
      </c>
      <c r="P316" s="233">
        <f>O316*H316</f>
        <v>0</v>
      </c>
      <c r="Q316" s="233">
        <v>0</v>
      </c>
      <c r="R316" s="233">
        <f>Q316*H316</f>
        <v>0</v>
      </c>
      <c r="S316" s="233">
        <v>0</v>
      </c>
      <c r="T316" s="234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235" t="s">
        <v>188</v>
      </c>
      <c r="AT316" s="235" t="s">
        <v>258</v>
      </c>
      <c r="AU316" s="235" t="s">
        <v>82</v>
      </c>
      <c r="AY316" s="18" t="s">
        <v>143</v>
      </c>
      <c r="BE316" s="236">
        <f>IF(N316="základní",J316,0)</f>
        <v>560</v>
      </c>
      <c r="BF316" s="236">
        <f>IF(N316="snížená",J316,0)</f>
        <v>0</v>
      </c>
      <c r="BG316" s="236">
        <f>IF(N316="zákl. přenesená",J316,0)</f>
        <v>0</v>
      </c>
      <c r="BH316" s="236">
        <f>IF(N316="sníž. přenesená",J316,0)</f>
        <v>0</v>
      </c>
      <c r="BI316" s="236">
        <f>IF(N316="nulová",J316,0)</f>
        <v>0</v>
      </c>
      <c r="BJ316" s="18" t="s">
        <v>80</v>
      </c>
      <c r="BK316" s="236">
        <f>ROUND(I316*H316,2)</f>
        <v>560</v>
      </c>
      <c r="BL316" s="18" t="s">
        <v>150</v>
      </c>
      <c r="BM316" s="235" t="s">
        <v>1146</v>
      </c>
    </row>
    <row r="317" s="2" customFormat="1" ht="14.4" customHeight="1">
      <c r="A317" s="33"/>
      <c r="B317" s="34"/>
      <c r="C317" s="258" t="s">
        <v>1147</v>
      </c>
      <c r="D317" s="258" t="s">
        <v>258</v>
      </c>
      <c r="E317" s="259" t="s">
        <v>1148</v>
      </c>
      <c r="F317" s="260" t="s">
        <v>1123</v>
      </c>
      <c r="G317" s="261" t="s">
        <v>810</v>
      </c>
      <c r="H317" s="262">
        <v>11</v>
      </c>
      <c r="I317" s="263">
        <v>95</v>
      </c>
      <c r="J317" s="263">
        <f>ROUND(I317*H317,2)</f>
        <v>1045</v>
      </c>
      <c r="K317" s="260" t="s">
        <v>1</v>
      </c>
      <c r="L317" s="264"/>
      <c r="M317" s="265" t="s">
        <v>1</v>
      </c>
      <c r="N317" s="266" t="s">
        <v>37</v>
      </c>
      <c r="O317" s="233">
        <v>0</v>
      </c>
      <c r="P317" s="233">
        <f>O317*H317</f>
        <v>0</v>
      </c>
      <c r="Q317" s="233">
        <v>0</v>
      </c>
      <c r="R317" s="233">
        <f>Q317*H317</f>
        <v>0</v>
      </c>
      <c r="S317" s="233">
        <v>0</v>
      </c>
      <c r="T317" s="234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35" t="s">
        <v>188</v>
      </c>
      <c r="AT317" s="235" t="s">
        <v>258</v>
      </c>
      <c r="AU317" s="235" t="s">
        <v>82</v>
      </c>
      <c r="AY317" s="18" t="s">
        <v>143</v>
      </c>
      <c r="BE317" s="236">
        <f>IF(N317="základní",J317,0)</f>
        <v>1045</v>
      </c>
      <c r="BF317" s="236">
        <f>IF(N317="snížená",J317,0)</f>
        <v>0</v>
      </c>
      <c r="BG317" s="236">
        <f>IF(N317="zákl. přenesená",J317,0)</f>
        <v>0</v>
      </c>
      <c r="BH317" s="236">
        <f>IF(N317="sníž. přenesená",J317,0)</f>
        <v>0</v>
      </c>
      <c r="BI317" s="236">
        <f>IF(N317="nulová",J317,0)</f>
        <v>0</v>
      </c>
      <c r="BJ317" s="18" t="s">
        <v>80</v>
      </c>
      <c r="BK317" s="236">
        <f>ROUND(I317*H317,2)</f>
        <v>1045</v>
      </c>
      <c r="BL317" s="18" t="s">
        <v>150</v>
      </c>
      <c r="BM317" s="235" t="s">
        <v>1149</v>
      </c>
    </row>
    <row r="318" s="2" customFormat="1" ht="14.4" customHeight="1">
      <c r="A318" s="33"/>
      <c r="B318" s="34"/>
      <c r="C318" s="258" t="s">
        <v>923</v>
      </c>
      <c r="D318" s="258" t="s">
        <v>258</v>
      </c>
      <c r="E318" s="259" t="s">
        <v>1150</v>
      </c>
      <c r="F318" s="260" t="s">
        <v>1126</v>
      </c>
      <c r="G318" s="261" t="s">
        <v>810</v>
      </c>
      <c r="H318" s="262">
        <v>4</v>
      </c>
      <c r="I318" s="263">
        <v>800</v>
      </c>
      <c r="J318" s="263">
        <f>ROUND(I318*H318,2)</f>
        <v>3200</v>
      </c>
      <c r="K318" s="260" t="s">
        <v>1</v>
      </c>
      <c r="L318" s="264"/>
      <c r="M318" s="265" t="s">
        <v>1</v>
      </c>
      <c r="N318" s="266" t="s">
        <v>37</v>
      </c>
      <c r="O318" s="233">
        <v>0</v>
      </c>
      <c r="P318" s="233">
        <f>O318*H318</f>
        <v>0</v>
      </c>
      <c r="Q318" s="233">
        <v>0</v>
      </c>
      <c r="R318" s="233">
        <f>Q318*H318</f>
        <v>0</v>
      </c>
      <c r="S318" s="233">
        <v>0</v>
      </c>
      <c r="T318" s="234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235" t="s">
        <v>188</v>
      </c>
      <c r="AT318" s="235" t="s">
        <v>258</v>
      </c>
      <c r="AU318" s="235" t="s">
        <v>82</v>
      </c>
      <c r="AY318" s="18" t="s">
        <v>143</v>
      </c>
      <c r="BE318" s="236">
        <f>IF(N318="základní",J318,0)</f>
        <v>3200</v>
      </c>
      <c r="BF318" s="236">
        <f>IF(N318="snížená",J318,0)</f>
        <v>0</v>
      </c>
      <c r="BG318" s="236">
        <f>IF(N318="zákl. přenesená",J318,0)</f>
        <v>0</v>
      </c>
      <c r="BH318" s="236">
        <f>IF(N318="sníž. přenesená",J318,0)</f>
        <v>0</v>
      </c>
      <c r="BI318" s="236">
        <f>IF(N318="nulová",J318,0)</f>
        <v>0</v>
      </c>
      <c r="BJ318" s="18" t="s">
        <v>80</v>
      </c>
      <c r="BK318" s="236">
        <f>ROUND(I318*H318,2)</f>
        <v>3200</v>
      </c>
      <c r="BL318" s="18" t="s">
        <v>150</v>
      </c>
      <c r="BM318" s="235" t="s">
        <v>1151</v>
      </c>
    </row>
    <row r="319" s="2" customFormat="1" ht="14.4" customHeight="1">
      <c r="A319" s="33"/>
      <c r="B319" s="34"/>
      <c r="C319" s="258" t="s">
        <v>1152</v>
      </c>
      <c r="D319" s="258" t="s">
        <v>258</v>
      </c>
      <c r="E319" s="259" t="s">
        <v>1153</v>
      </c>
      <c r="F319" s="260" t="s">
        <v>1130</v>
      </c>
      <c r="G319" s="261" t="s">
        <v>810</v>
      </c>
      <c r="H319" s="262">
        <v>2</v>
      </c>
      <c r="I319" s="263">
        <v>680</v>
      </c>
      <c r="J319" s="263">
        <f>ROUND(I319*H319,2)</f>
        <v>1360</v>
      </c>
      <c r="K319" s="260" t="s">
        <v>1</v>
      </c>
      <c r="L319" s="264"/>
      <c r="M319" s="265" t="s">
        <v>1</v>
      </c>
      <c r="N319" s="266" t="s">
        <v>37</v>
      </c>
      <c r="O319" s="233">
        <v>0</v>
      </c>
      <c r="P319" s="233">
        <f>O319*H319</f>
        <v>0</v>
      </c>
      <c r="Q319" s="233">
        <v>0</v>
      </c>
      <c r="R319" s="233">
        <f>Q319*H319</f>
        <v>0</v>
      </c>
      <c r="S319" s="233">
        <v>0</v>
      </c>
      <c r="T319" s="234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35" t="s">
        <v>188</v>
      </c>
      <c r="AT319" s="235" t="s">
        <v>258</v>
      </c>
      <c r="AU319" s="235" t="s">
        <v>82</v>
      </c>
      <c r="AY319" s="18" t="s">
        <v>143</v>
      </c>
      <c r="BE319" s="236">
        <f>IF(N319="základní",J319,0)</f>
        <v>1360</v>
      </c>
      <c r="BF319" s="236">
        <f>IF(N319="snížená",J319,0)</f>
        <v>0</v>
      </c>
      <c r="BG319" s="236">
        <f>IF(N319="zákl. přenesená",J319,0)</f>
        <v>0</v>
      </c>
      <c r="BH319" s="236">
        <f>IF(N319="sníž. přenesená",J319,0)</f>
        <v>0</v>
      </c>
      <c r="BI319" s="236">
        <f>IF(N319="nulová",J319,0)</f>
        <v>0</v>
      </c>
      <c r="BJ319" s="18" t="s">
        <v>80</v>
      </c>
      <c r="BK319" s="236">
        <f>ROUND(I319*H319,2)</f>
        <v>1360</v>
      </c>
      <c r="BL319" s="18" t="s">
        <v>150</v>
      </c>
      <c r="BM319" s="235" t="s">
        <v>1154</v>
      </c>
    </row>
    <row r="320" s="2" customFormat="1" ht="14.4" customHeight="1">
      <c r="A320" s="33"/>
      <c r="B320" s="34"/>
      <c r="C320" s="258" t="s">
        <v>926</v>
      </c>
      <c r="D320" s="258" t="s">
        <v>258</v>
      </c>
      <c r="E320" s="259" t="s">
        <v>1155</v>
      </c>
      <c r="F320" s="260" t="s">
        <v>1133</v>
      </c>
      <c r="G320" s="261" t="s">
        <v>810</v>
      </c>
      <c r="H320" s="262">
        <v>1</v>
      </c>
      <c r="I320" s="263">
        <v>2850</v>
      </c>
      <c r="J320" s="263">
        <f>ROUND(I320*H320,2)</f>
        <v>2850</v>
      </c>
      <c r="K320" s="260" t="s">
        <v>1</v>
      </c>
      <c r="L320" s="264"/>
      <c r="M320" s="265" t="s">
        <v>1</v>
      </c>
      <c r="N320" s="266" t="s">
        <v>37</v>
      </c>
      <c r="O320" s="233">
        <v>0</v>
      </c>
      <c r="P320" s="233">
        <f>O320*H320</f>
        <v>0</v>
      </c>
      <c r="Q320" s="233">
        <v>0</v>
      </c>
      <c r="R320" s="233">
        <f>Q320*H320</f>
        <v>0</v>
      </c>
      <c r="S320" s="233">
        <v>0</v>
      </c>
      <c r="T320" s="234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235" t="s">
        <v>188</v>
      </c>
      <c r="AT320" s="235" t="s">
        <v>258</v>
      </c>
      <c r="AU320" s="235" t="s">
        <v>82</v>
      </c>
      <c r="AY320" s="18" t="s">
        <v>143</v>
      </c>
      <c r="BE320" s="236">
        <f>IF(N320="základní",J320,0)</f>
        <v>2850</v>
      </c>
      <c r="BF320" s="236">
        <f>IF(N320="snížená",J320,0)</f>
        <v>0</v>
      </c>
      <c r="BG320" s="236">
        <f>IF(N320="zákl. přenesená",J320,0)</f>
        <v>0</v>
      </c>
      <c r="BH320" s="236">
        <f>IF(N320="sníž. přenesená",J320,0)</f>
        <v>0</v>
      </c>
      <c r="BI320" s="236">
        <f>IF(N320="nulová",J320,0)</f>
        <v>0</v>
      </c>
      <c r="BJ320" s="18" t="s">
        <v>80</v>
      </c>
      <c r="BK320" s="236">
        <f>ROUND(I320*H320,2)</f>
        <v>2850</v>
      </c>
      <c r="BL320" s="18" t="s">
        <v>150</v>
      </c>
      <c r="BM320" s="235" t="s">
        <v>1156</v>
      </c>
    </row>
    <row r="321" s="2" customFormat="1" ht="14.4" customHeight="1">
      <c r="A321" s="33"/>
      <c r="B321" s="34"/>
      <c r="C321" s="258" t="s">
        <v>1157</v>
      </c>
      <c r="D321" s="258" t="s">
        <v>258</v>
      </c>
      <c r="E321" s="259" t="s">
        <v>1158</v>
      </c>
      <c r="F321" s="260" t="s">
        <v>1137</v>
      </c>
      <c r="G321" s="261" t="s">
        <v>810</v>
      </c>
      <c r="H321" s="262">
        <v>1</v>
      </c>
      <c r="I321" s="263">
        <v>350</v>
      </c>
      <c r="J321" s="263">
        <f>ROUND(I321*H321,2)</f>
        <v>350</v>
      </c>
      <c r="K321" s="260" t="s">
        <v>1</v>
      </c>
      <c r="L321" s="264"/>
      <c r="M321" s="265" t="s">
        <v>1</v>
      </c>
      <c r="N321" s="266" t="s">
        <v>37</v>
      </c>
      <c r="O321" s="233">
        <v>0</v>
      </c>
      <c r="P321" s="233">
        <f>O321*H321</f>
        <v>0</v>
      </c>
      <c r="Q321" s="233">
        <v>0</v>
      </c>
      <c r="R321" s="233">
        <f>Q321*H321</f>
        <v>0</v>
      </c>
      <c r="S321" s="233">
        <v>0</v>
      </c>
      <c r="T321" s="234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35" t="s">
        <v>188</v>
      </c>
      <c r="AT321" s="235" t="s">
        <v>258</v>
      </c>
      <c r="AU321" s="235" t="s">
        <v>82</v>
      </c>
      <c r="AY321" s="18" t="s">
        <v>143</v>
      </c>
      <c r="BE321" s="236">
        <f>IF(N321="základní",J321,0)</f>
        <v>350</v>
      </c>
      <c r="BF321" s="236">
        <f>IF(N321="snížená",J321,0)</f>
        <v>0</v>
      </c>
      <c r="BG321" s="236">
        <f>IF(N321="zákl. přenesená",J321,0)</f>
        <v>0</v>
      </c>
      <c r="BH321" s="236">
        <f>IF(N321="sníž. přenesená",J321,0)</f>
        <v>0</v>
      </c>
      <c r="BI321" s="236">
        <f>IF(N321="nulová",J321,0)</f>
        <v>0</v>
      </c>
      <c r="BJ321" s="18" t="s">
        <v>80</v>
      </c>
      <c r="BK321" s="236">
        <f>ROUND(I321*H321,2)</f>
        <v>350</v>
      </c>
      <c r="BL321" s="18" t="s">
        <v>150</v>
      </c>
      <c r="BM321" s="235" t="s">
        <v>1159</v>
      </c>
    </row>
    <row r="322" s="12" customFormat="1" ht="22.8" customHeight="1">
      <c r="A322" s="12"/>
      <c r="B322" s="210"/>
      <c r="C322" s="211"/>
      <c r="D322" s="212" t="s">
        <v>71</v>
      </c>
      <c r="E322" s="223" t="s">
        <v>1160</v>
      </c>
      <c r="F322" s="223" t="s">
        <v>1161</v>
      </c>
      <c r="G322" s="211"/>
      <c r="H322" s="211"/>
      <c r="I322" s="211"/>
      <c r="J322" s="224">
        <f>BK322</f>
        <v>6702</v>
      </c>
      <c r="K322" s="211"/>
      <c r="L322" s="215"/>
      <c r="M322" s="216"/>
      <c r="N322" s="217"/>
      <c r="O322" s="217"/>
      <c r="P322" s="218">
        <f>SUM(P323:P327)</f>
        <v>0</v>
      </c>
      <c r="Q322" s="217"/>
      <c r="R322" s="218">
        <f>SUM(R323:R327)</f>
        <v>0</v>
      </c>
      <c r="S322" s="217"/>
      <c r="T322" s="219">
        <f>SUM(T323:T327)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20" t="s">
        <v>80</v>
      </c>
      <c r="AT322" s="221" t="s">
        <v>71</v>
      </c>
      <c r="AU322" s="221" t="s">
        <v>80</v>
      </c>
      <c r="AY322" s="220" t="s">
        <v>143</v>
      </c>
      <c r="BK322" s="222">
        <f>SUM(BK323:BK327)</f>
        <v>6702</v>
      </c>
    </row>
    <row r="323" s="2" customFormat="1" ht="14.4" customHeight="1">
      <c r="A323" s="33"/>
      <c r="B323" s="34"/>
      <c r="C323" s="225" t="s">
        <v>929</v>
      </c>
      <c r="D323" s="225" t="s">
        <v>145</v>
      </c>
      <c r="E323" s="226" t="s">
        <v>1160</v>
      </c>
      <c r="F323" s="227" t="s">
        <v>1112</v>
      </c>
      <c r="G323" s="228" t="s">
        <v>185</v>
      </c>
      <c r="H323" s="229">
        <v>1</v>
      </c>
      <c r="I323" s="230">
        <v>2000</v>
      </c>
      <c r="J323" s="230">
        <f>ROUND(I323*H323,2)</f>
        <v>2000</v>
      </c>
      <c r="K323" s="227" t="s">
        <v>1</v>
      </c>
      <c r="L323" s="39"/>
      <c r="M323" s="231" t="s">
        <v>1</v>
      </c>
      <c r="N323" s="232" t="s">
        <v>37</v>
      </c>
      <c r="O323" s="233">
        <v>0</v>
      </c>
      <c r="P323" s="233">
        <f>O323*H323</f>
        <v>0</v>
      </c>
      <c r="Q323" s="233">
        <v>0</v>
      </c>
      <c r="R323" s="233">
        <f>Q323*H323</f>
        <v>0</v>
      </c>
      <c r="S323" s="233">
        <v>0</v>
      </c>
      <c r="T323" s="234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35" t="s">
        <v>150</v>
      </c>
      <c r="AT323" s="235" t="s">
        <v>145</v>
      </c>
      <c r="AU323" s="235" t="s">
        <v>82</v>
      </c>
      <c r="AY323" s="18" t="s">
        <v>143</v>
      </c>
      <c r="BE323" s="236">
        <f>IF(N323="základní",J323,0)</f>
        <v>2000</v>
      </c>
      <c r="BF323" s="236">
        <f>IF(N323="snížená",J323,0)</f>
        <v>0</v>
      </c>
      <c r="BG323" s="236">
        <f>IF(N323="zákl. přenesená",J323,0)</f>
        <v>0</v>
      </c>
      <c r="BH323" s="236">
        <f>IF(N323="sníž. přenesená",J323,0)</f>
        <v>0</v>
      </c>
      <c r="BI323" s="236">
        <f>IF(N323="nulová",J323,0)</f>
        <v>0</v>
      </c>
      <c r="BJ323" s="18" t="s">
        <v>80</v>
      </c>
      <c r="BK323" s="236">
        <f>ROUND(I323*H323,2)</f>
        <v>2000</v>
      </c>
      <c r="BL323" s="18" t="s">
        <v>150</v>
      </c>
      <c r="BM323" s="235" t="s">
        <v>1162</v>
      </c>
    </row>
    <row r="324" s="2" customFormat="1" ht="37.8" customHeight="1">
      <c r="A324" s="33"/>
      <c r="B324" s="34"/>
      <c r="C324" s="258" t="s">
        <v>1163</v>
      </c>
      <c r="D324" s="258" t="s">
        <v>258</v>
      </c>
      <c r="E324" s="259" t="s">
        <v>1164</v>
      </c>
      <c r="F324" s="260" t="s">
        <v>1165</v>
      </c>
      <c r="G324" s="261" t="s">
        <v>810</v>
      </c>
      <c r="H324" s="262">
        <v>1</v>
      </c>
      <c r="I324" s="263">
        <v>1200</v>
      </c>
      <c r="J324" s="263">
        <f>ROUND(I324*H324,2)</f>
        <v>1200</v>
      </c>
      <c r="K324" s="260" t="s">
        <v>1</v>
      </c>
      <c r="L324" s="264"/>
      <c r="M324" s="265" t="s">
        <v>1</v>
      </c>
      <c r="N324" s="266" t="s">
        <v>37</v>
      </c>
      <c r="O324" s="233">
        <v>0</v>
      </c>
      <c r="P324" s="233">
        <f>O324*H324</f>
        <v>0</v>
      </c>
      <c r="Q324" s="233">
        <v>0</v>
      </c>
      <c r="R324" s="233">
        <f>Q324*H324</f>
        <v>0</v>
      </c>
      <c r="S324" s="233">
        <v>0</v>
      </c>
      <c r="T324" s="234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35" t="s">
        <v>188</v>
      </c>
      <c r="AT324" s="235" t="s">
        <v>258</v>
      </c>
      <c r="AU324" s="235" t="s">
        <v>82</v>
      </c>
      <c r="AY324" s="18" t="s">
        <v>143</v>
      </c>
      <c r="BE324" s="236">
        <f>IF(N324="základní",J324,0)</f>
        <v>1200</v>
      </c>
      <c r="BF324" s="236">
        <f>IF(N324="snížená",J324,0)</f>
        <v>0</v>
      </c>
      <c r="BG324" s="236">
        <f>IF(N324="zákl. přenesená",J324,0)</f>
        <v>0</v>
      </c>
      <c r="BH324" s="236">
        <f>IF(N324="sníž. přenesená",J324,0)</f>
        <v>0</v>
      </c>
      <c r="BI324" s="236">
        <f>IF(N324="nulová",J324,0)</f>
        <v>0</v>
      </c>
      <c r="BJ324" s="18" t="s">
        <v>80</v>
      </c>
      <c r="BK324" s="236">
        <f>ROUND(I324*H324,2)</f>
        <v>1200</v>
      </c>
      <c r="BL324" s="18" t="s">
        <v>150</v>
      </c>
      <c r="BM324" s="235" t="s">
        <v>1166</v>
      </c>
    </row>
    <row r="325" s="2" customFormat="1" ht="14.4" customHeight="1">
      <c r="A325" s="33"/>
      <c r="B325" s="34"/>
      <c r="C325" s="258" t="s">
        <v>930</v>
      </c>
      <c r="D325" s="258" t="s">
        <v>258</v>
      </c>
      <c r="E325" s="259" t="s">
        <v>1167</v>
      </c>
      <c r="F325" s="260" t="s">
        <v>1123</v>
      </c>
      <c r="G325" s="261" t="s">
        <v>810</v>
      </c>
      <c r="H325" s="262">
        <v>2</v>
      </c>
      <c r="I325" s="263">
        <v>95</v>
      </c>
      <c r="J325" s="263">
        <f>ROUND(I325*H325,2)</f>
        <v>190</v>
      </c>
      <c r="K325" s="260" t="s">
        <v>1</v>
      </c>
      <c r="L325" s="264"/>
      <c r="M325" s="265" t="s">
        <v>1</v>
      </c>
      <c r="N325" s="266" t="s">
        <v>37</v>
      </c>
      <c r="O325" s="233">
        <v>0</v>
      </c>
      <c r="P325" s="233">
        <f>O325*H325</f>
        <v>0</v>
      </c>
      <c r="Q325" s="233">
        <v>0</v>
      </c>
      <c r="R325" s="233">
        <f>Q325*H325</f>
        <v>0</v>
      </c>
      <c r="S325" s="233">
        <v>0</v>
      </c>
      <c r="T325" s="234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35" t="s">
        <v>188</v>
      </c>
      <c r="AT325" s="235" t="s">
        <v>258</v>
      </c>
      <c r="AU325" s="235" t="s">
        <v>82</v>
      </c>
      <c r="AY325" s="18" t="s">
        <v>143</v>
      </c>
      <c r="BE325" s="236">
        <f>IF(N325="základní",J325,0)</f>
        <v>190</v>
      </c>
      <c r="BF325" s="236">
        <f>IF(N325="snížená",J325,0)</f>
        <v>0</v>
      </c>
      <c r="BG325" s="236">
        <f>IF(N325="zákl. přenesená",J325,0)</f>
        <v>0</v>
      </c>
      <c r="BH325" s="236">
        <f>IF(N325="sníž. přenesená",J325,0)</f>
        <v>0</v>
      </c>
      <c r="BI325" s="236">
        <f>IF(N325="nulová",J325,0)</f>
        <v>0</v>
      </c>
      <c r="BJ325" s="18" t="s">
        <v>80</v>
      </c>
      <c r="BK325" s="236">
        <f>ROUND(I325*H325,2)</f>
        <v>190</v>
      </c>
      <c r="BL325" s="18" t="s">
        <v>150</v>
      </c>
      <c r="BM325" s="235" t="s">
        <v>1168</v>
      </c>
    </row>
    <row r="326" s="2" customFormat="1" ht="14.4" customHeight="1">
      <c r="A326" s="33"/>
      <c r="B326" s="34"/>
      <c r="C326" s="258" t="s">
        <v>1169</v>
      </c>
      <c r="D326" s="258" t="s">
        <v>258</v>
      </c>
      <c r="E326" s="259" t="s">
        <v>1170</v>
      </c>
      <c r="F326" s="260" t="s">
        <v>1126</v>
      </c>
      <c r="G326" s="261" t="s">
        <v>810</v>
      </c>
      <c r="H326" s="262">
        <v>3</v>
      </c>
      <c r="I326" s="263">
        <v>800</v>
      </c>
      <c r="J326" s="263">
        <f>ROUND(I326*H326,2)</f>
        <v>2400</v>
      </c>
      <c r="K326" s="260" t="s">
        <v>1</v>
      </c>
      <c r="L326" s="264"/>
      <c r="M326" s="265" t="s">
        <v>1</v>
      </c>
      <c r="N326" s="266" t="s">
        <v>37</v>
      </c>
      <c r="O326" s="233">
        <v>0</v>
      </c>
      <c r="P326" s="233">
        <f>O326*H326</f>
        <v>0</v>
      </c>
      <c r="Q326" s="233">
        <v>0</v>
      </c>
      <c r="R326" s="233">
        <f>Q326*H326</f>
        <v>0</v>
      </c>
      <c r="S326" s="233">
        <v>0</v>
      </c>
      <c r="T326" s="234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35" t="s">
        <v>188</v>
      </c>
      <c r="AT326" s="235" t="s">
        <v>258</v>
      </c>
      <c r="AU326" s="235" t="s">
        <v>82</v>
      </c>
      <c r="AY326" s="18" t="s">
        <v>143</v>
      </c>
      <c r="BE326" s="236">
        <f>IF(N326="základní",J326,0)</f>
        <v>2400</v>
      </c>
      <c r="BF326" s="236">
        <f>IF(N326="snížená",J326,0)</f>
        <v>0</v>
      </c>
      <c r="BG326" s="236">
        <f>IF(N326="zákl. přenesená",J326,0)</f>
        <v>0</v>
      </c>
      <c r="BH326" s="236">
        <f>IF(N326="sníž. přenesená",J326,0)</f>
        <v>0</v>
      </c>
      <c r="BI326" s="236">
        <f>IF(N326="nulová",J326,0)</f>
        <v>0</v>
      </c>
      <c r="BJ326" s="18" t="s">
        <v>80</v>
      </c>
      <c r="BK326" s="236">
        <f>ROUND(I326*H326,2)</f>
        <v>2400</v>
      </c>
      <c r="BL326" s="18" t="s">
        <v>150</v>
      </c>
      <c r="BM326" s="235" t="s">
        <v>1171</v>
      </c>
    </row>
    <row r="327" s="2" customFormat="1" ht="14.4" customHeight="1">
      <c r="A327" s="33"/>
      <c r="B327" s="34"/>
      <c r="C327" s="258" t="s">
        <v>933</v>
      </c>
      <c r="D327" s="258" t="s">
        <v>258</v>
      </c>
      <c r="E327" s="259" t="s">
        <v>1172</v>
      </c>
      <c r="F327" s="260" t="s">
        <v>1173</v>
      </c>
      <c r="G327" s="261" t="s">
        <v>810</v>
      </c>
      <c r="H327" s="262">
        <v>2</v>
      </c>
      <c r="I327" s="263">
        <v>456</v>
      </c>
      <c r="J327" s="263">
        <f>ROUND(I327*H327,2)</f>
        <v>912</v>
      </c>
      <c r="K327" s="260" t="s">
        <v>1</v>
      </c>
      <c r="L327" s="264"/>
      <c r="M327" s="265" t="s">
        <v>1</v>
      </c>
      <c r="N327" s="266" t="s">
        <v>37</v>
      </c>
      <c r="O327" s="233">
        <v>0</v>
      </c>
      <c r="P327" s="233">
        <f>O327*H327</f>
        <v>0</v>
      </c>
      <c r="Q327" s="233">
        <v>0</v>
      </c>
      <c r="R327" s="233">
        <f>Q327*H327</f>
        <v>0</v>
      </c>
      <c r="S327" s="233">
        <v>0</v>
      </c>
      <c r="T327" s="234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35" t="s">
        <v>188</v>
      </c>
      <c r="AT327" s="235" t="s">
        <v>258</v>
      </c>
      <c r="AU327" s="235" t="s">
        <v>82</v>
      </c>
      <c r="AY327" s="18" t="s">
        <v>143</v>
      </c>
      <c r="BE327" s="236">
        <f>IF(N327="základní",J327,0)</f>
        <v>912</v>
      </c>
      <c r="BF327" s="236">
        <f>IF(N327="snížená",J327,0)</f>
        <v>0</v>
      </c>
      <c r="BG327" s="236">
        <f>IF(N327="zákl. přenesená",J327,0)</f>
        <v>0</v>
      </c>
      <c r="BH327" s="236">
        <f>IF(N327="sníž. přenesená",J327,0)</f>
        <v>0</v>
      </c>
      <c r="BI327" s="236">
        <f>IF(N327="nulová",J327,0)</f>
        <v>0</v>
      </c>
      <c r="BJ327" s="18" t="s">
        <v>80</v>
      </c>
      <c r="BK327" s="236">
        <f>ROUND(I327*H327,2)</f>
        <v>912</v>
      </c>
      <c r="BL327" s="18" t="s">
        <v>150</v>
      </c>
      <c r="BM327" s="235" t="s">
        <v>1174</v>
      </c>
    </row>
    <row r="328" s="12" customFormat="1" ht="22.8" customHeight="1">
      <c r="A328" s="12"/>
      <c r="B328" s="210"/>
      <c r="C328" s="211"/>
      <c r="D328" s="212" t="s">
        <v>71</v>
      </c>
      <c r="E328" s="223" t="s">
        <v>1175</v>
      </c>
      <c r="F328" s="223" t="s">
        <v>1176</v>
      </c>
      <c r="G328" s="211"/>
      <c r="H328" s="211"/>
      <c r="I328" s="211"/>
      <c r="J328" s="224">
        <f>BK328</f>
        <v>4019</v>
      </c>
      <c r="K328" s="211"/>
      <c r="L328" s="215"/>
      <c r="M328" s="216"/>
      <c r="N328" s="217"/>
      <c r="O328" s="217"/>
      <c r="P328" s="218">
        <f>SUM(P329:P332)</f>
        <v>0</v>
      </c>
      <c r="Q328" s="217"/>
      <c r="R328" s="218">
        <f>SUM(R329:R332)</f>
        <v>0</v>
      </c>
      <c r="S328" s="217"/>
      <c r="T328" s="219">
        <f>SUM(T329:T332)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20" t="s">
        <v>80</v>
      </c>
      <c r="AT328" s="221" t="s">
        <v>71</v>
      </c>
      <c r="AU328" s="221" t="s">
        <v>80</v>
      </c>
      <c r="AY328" s="220" t="s">
        <v>143</v>
      </c>
      <c r="BK328" s="222">
        <f>SUM(BK329:BK332)</f>
        <v>4019</v>
      </c>
    </row>
    <row r="329" s="2" customFormat="1" ht="14.4" customHeight="1">
      <c r="A329" s="33"/>
      <c r="B329" s="34"/>
      <c r="C329" s="225" t="s">
        <v>1177</v>
      </c>
      <c r="D329" s="225" t="s">
        <v>145</v>
      </c>
      <c r="E329" s="226" t="s">
        <v>1175</v>
      </c>
      <c r="F329" s="227" t="s">
        <v>1112</v>
      </c>
      <c r="G329" s="228" t="s">
        <v>810</v>
      </c>
      <c r="H329" s="229">
        <v>1</v>
      </c>
      <c r="I329" s="230">
        <v>2000</v>
      </c>
      <c r="J329" s="230">
        <f>ROUND(I329*H329,2)</f>
        <v>2000</v>
      </c>
      <c r="K329" s="227" t="s">
        <v>1</v>
      </c>
      <c r="L329" s="39"/>
      <c r="M329" s="231" t="s">
        <v>1</v>
      </c>
      <c r="N329" s="232" t="s">
        <v>37</v>
      </c>
      <c r="O329" s="233">
        <v>0</v>
      </c>
      <c r="P329" s="233">
        <f>O329*H329</f>
        <v>0</v>
      </c>
      <c r="Q329" s="233">
        <v>0</v>
      </c>
      <c r="R329" s="233">
        <f>Q329*H329</f>
        <v>0</v>
      </c>
      <c r="S329" s="233">
        <v>0</v>
      </c>
      <c r="T329" s="234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235" t="s">
        <v>150</v>
      </c>
      <c r="AT329" s="235" t="s">
        <v>145</v>
      </c>
      <c r="AU329" s="235" t="s">
        <v>82</v>
      </c>
      <c r="AY329" s="18" t="s">
        <v>143</v>
      </c>
      <c r="BE329" s="236">
        <f>IF(N329="základní",J329,0)</f>
        <v>2000</v>
      </c>
      <c r="BF329" s="236">
        <f>IF(N329="snížená",J329,0)</f>
        <v>0</v>
      </c>
      <c r="BG329" s="236">
        <f>IF(N329="zákl. přenesená",J329,0)</f>
        <v>0</v>
      </c>
      <c r="BH329" s="236">
        <f>IF(N329="sníž. přenesená",J329,0)</f>
        <v>0</v>
      </c>
      <c r="BI329" s="236">
        <f>IF(N329="nulová",J329,0)</f>
        <v>0</v>
      </c>
      <c r="BJ329" s="18" t="s">
        <v>80</v>
      </c>
      <c r="BK329" s="236">
        <f>ROUND(I329*H329,2)</f>
        <v>2000</v>
      </c>
      <c r="BL329" s="18" t="s">
        <v>150</v>
      </c>
      <c r="BM329" s="235" t="s">
        <v>1178</v>
      </c>
    </row>
    <row r="330" s="2" customFormat="1" ht="37.8" customHeight="1">
      <c r="A330" s="33"/>
      <c r="B330" s="34"/>
      <c r="C330" s="258" t="s">
        <v>934</v>
      </c>
      <c r="D330" s="258" t="s">
        <v>258</v>
      </c>
      <c r="E330" s="259" t="s">
        <v>1179</v>
      </c>
      <c r="F330" s="260" t="s">
        <v>1180</v>
      </c>
      <c r="G330" s="261" t="s">
        <v>810</v>
      </c>
      <c r="H330" s="262">
        <v>1</v>
      </c>
      <c r="I330" s="263">
        <v>680</v>
      </c>
      <c r="J330" s="263">
        <f>ROUND(I330*H330,2)</f>
        <v>680</v>
      </c>
      <c r="K330" s="260" t="s">
        <v>1</v>
      </c>
      <c r="L330" s="264"/>
      <c r="M330" s="265" t="s">
        <v>1</v>
      </c>
      <c r="N330" s="266" t="s">
        <v>37</v>
      </c>
      <c r="O330" s="233">
        <v>0</v>
      </c>
      <c r="P330" s="233">
        <f>O330*H330</f>
        <v>0</v>
      </c>
      <c r="Q330" s="233">
        <v>0</v>
      </c>
      <c r="R330" s="233">
        <f>Q330*H330</f>
        <v>0</v>
      </c>
      <c r="S330" s="233">
        <v>0</v>
      </c>
      <c r="T330" s="234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35" t="s">
        <v>188</v>
      </c>
      <c r="AT330" s="235" t="s">
        <v>258</v>
      </c>
      <c r="AU330" s="235" t="s">
        <v>82</v>
      </c>
      <c r="AY330" s="18" t="s">
        <v>143</v>
      </c>
      <c r="BE330" s="236">
        <f>IF(N330="základní",J330,0)</f>
        <v>680</v>
      </c>
      <c r="BF330" s="236">
        <f>IF(N330="snížená",J330,0)</f>
        <v>0</v>
      </c>
      <c r="BG330" s="236">
        <f>IF(N330="zákl. přenesená",J330,0)</f>
        <v>0</v>
      </c>
      <c r="BH330" s="236">
        <f>IF(N330="sníž. přenesená",J330,0)</f>
        <v>0</v>
      </c>
      <c r="BI330" s="236">
        <f>IF(N330="nulová",J330,0)</f>
        <v>0</v>
      </c>
      <c r="BJ330" s="18" t="s">
        <v>80</v>
      </c>
      <c r="BK330" s="236">
        <f>ROUND(I330*H330,2)</f>
        <v>680</v>
      </c>
      <c r="BL330" s="18" t="s">
        <v>150</v>
      </c>
      <c r="BM330" s="235" t="s">
        <v>1181</v>
      </c>
    </row>
    <row r="331" s="2" customFormat="1" ht="14.4" customHeight="1">
      <c r="A331" s="33"/>
      <c r="B331" s="34"/>
      <c r="C331" s="258" t="s">
        <v>1182</v>
      </c>
      <c r="D331" s="258" t="s">
        <v>258</v>
      </c>
      <c r="E331" s="259" t="s">
        <v>1183</v>
      </c>
      <c r="F331" s="260" t="s">
        <v>1184</v>
      </c>
      <c r="G331" s="261" t="s">
        <v>810</v>
      </c>
      <c r="H331" s="262">
        <v>1</v>
      </c>
      <c r="I331" s="263">
        <v>459</v>
      </c>
      <c r="J331" s="263">
        <f>ROUND(I331*H331,2)</f>
        <v>459</v>
      </c>
      <c r="K331" s="260" t="s">
        <v>1</v>
      </c>
      <c r="L331" s="264"/>
      <c r="M331" s="265" t="s">
        <v>1</v>
      </c>
      <c r="N331" s="266" t="s">
        <v>37</v>
      </c>
      <c r="O331" s="233">
        <v>0</v>
      </c>
      <c r="P331" s="233">
        <f>O331*H331</f>
        <v>0</v>
      </c>
      <c r="Q331" s="233">
        <v>0</v>
      </c>
      <c r="R331" s="233">
        <f>Q331*H331</f>
        <v>0</v>
      </c>
      <c r="S331" s="233">
        <v>0</v>
      </c>
      <c r="T331" s="234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35" t="s">
        <v>188</v>
      </c>
      <c r="AT331" s="235" t="s">
        <v>258</v>
      </c>
      <c r="AU331" s="235" t="s">
        <v>82</v>
      </c>
      <c r="AY331" s="18" t="s">
        <v>143</v>
      </c>
      <c r="BE331" s="236">
        <f>IF(N331="základní",J331,0)</f>
        <v>459</v>
      </c>
      <c r="BF331" s="236">
        <f>IF(N331="snížená",J331,0)</f>
        <v>0</v>
      </c>
      <c r="BG331" s="236">
        <f>IF(N331="zákl. přenesená",J331,0)</f>
        <v>0</v>
      </c>
      <c r="BH331" s="236">
        <f>IF(N331="sníž. přenesená",J331,0)</f>
        <v>0</v>
      </c>
      <c r="BI331" s="236">
        <f>IF(N331="nulová",J331,0)</f>
        <v>0</v>
      </c>
      <c r="BJ331" s="18" t="s">
        <v>80</v>
      </c>
      <c r="BK331" s="236">
        <f>ROUND(I331*H331,2)</f>
        <v>459</v>
      </c>
      <c r="BL331" s="18" t="s">
        <v>150</v>
      </c>
      <c r="BM331" s="235" t="s">
        <v>1185</v>
      </c>
    </row>
    <row r="332" s="2" customFormat="1" ht="14.4" customHeight="1">
      <c r="A332" s="33"/>
      <c r="B332" s="34"/>
      <c r="C332" s="258" t="s">
        <v>937</v>
      </c>
      <c r="D332" s="258" t="s">
        <v>258</v>
      </c>
      <c r="E332" s="259" t="s">
        <v>1186</v>
      </c>
      <c r="F332" s="260" t="s">
        <v>1187</v>
      </c>
      <c r="G332" s="261" t="s">
        <v>810</v>
      </c>
      <c r="H332" s="262">
        <v>2</v>
      </c>
      <c r="I332" s="263">
        <v>440</v>
      </c>
      <c r="J332" s="263">
        <f>ROUND(I332*H332,2)</f>
        <v>880</v>
      </c>
      <c r="K332" s="260" t="s">
        <v>1</v>
      </c>
      <c r="L332" s="264"/>
      <c r="M332" s="265" t="s">
        <v>1</v>
      </c>
      <c r="N332" s="266" t="s">
        <v>37</v>
      </c>
      <c r="O332" s="233">
        <v>0</v>
      </c>
      <c r="P332" s="233">
        <f>O332*H332</f>
        <v>0</v>
      </c>
      <c r="Q332" s="233">
        <v>0</v>
      </c>
      <c r="R332" s="233">
        <f>Q332*H332</f>
        <v>0</v>
      </c>
      <c r="S332" s="233">
        <v>0</v>
      </c>
      <c r="T332" s="234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235" t="s">
        <v>188</v>
      </c>
      <c r="AT332" s="235" t="s">
        <v>258</v>
      </c>
      <c r="AU332" s="235" t="s">
        <v>82</v>
      </c>
      <c r="AY332" s="18" t="s">
        <v>143</v>
      </c>
      <c r="BE332" s="236">
        <f>IF(N332="základní",J332,0)</f>
        <v>880</v>
      </c>
      <c r="BF332" s="236">
        <f>IF(N332="snížená",J332,0)</f>
        <v>0</v>
      </c>
      <c r="BG332" s="236">
        <f>IF(N332="zákl. přenesená",J332,0)</f>
        <v>0</v>
      </c>
      <c r="BH332" s="236">
        <f>IF(N332="sníž. přenesená",J332,0)</f>
        <v>0</v>
      </c>
      <c r="BI332" s="236">
        <f>IF(N332="nulová",J332,0)</f>
        <v>0</v>
      </c>
      <c r="BJ332" s="18" t="s">
        <v>80</v>
      </c>
      <c r="BK332" s="236">
        <f>ROUND(I332*H332,2)</f>
        <v>880</v>
      </c>
      <c r="BL332" s="18" t="s">
        <v>150</v>
      </c>
      <c r="BM332" s="235" t="s">
        <v>1188</v>
      </c>
    </row>
    <row r="333" s="12" customFormat="1" ht="25.92" customHeight="1">
      <c r="A333" s="12"/>
      <c r="B333" s="210"/>
      <c r="C333" s="211"/>
      <c r="D333" s="212" t="s">
        <v>71</v>
      </c>
      <c r="E333" s="213" t="s">
        <v>1189</v>
      </c>
      <c r="F333" s="213" t="s">
        <v>1190</v>
      </c>
      <c r="G333" s="211"/>
      <c r="H333" s="211"/>
      <c r="I333" s="211"/>
      <c r="J333" s="214">
        <f>BK333</f>
        <v>161283.66999999998</v>
      </c>
      <c r="K333" s="211"/>
      <c r="L333" s="215"/>
      <c r="M333" s="216"/>
      <c r="N333" s="217"/>
      <c r="O333" s="217"/>
      <c r="P333" s="218">
        <f>P334+P335+P336</f>
        <v>31.841999999999999</v>
      </c>
      <c r="Q333" s="217"/>
      <c r="R333" s="218">
        <f>R334+R335+R336</f>
        <v>0</v>
      </c>
      <c r="S333" s="217"/>
      <c r="T333" s="219">
        <f>T334+T335+T336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0" t="s">
        <v>150</v>
      </c>
      <c r="AT333" s="221" t="s">
        <v>71</v>
      </c>
      <c r="AU333" s="221" t="s">
        <v>72</v>
      </c>
      <c r="AY333" s="220" t="s">
        <v>143</v>
      </c>
      <c r="BK333" s="222">
        <f>BK334+BK335+BK336</f>
        <v>161283.66999999998</v>
      </c>
    </row>
    <row r="334" s="2" customFormat="1" ht="14.4" customHeight="1">
      <c r="A334" s="33"/>
      <c r="B334" s="34"/>
      <c r="C334" s="225" t="s">
        <v>1191</v>
      </c>
      <c r="D334" s="225" t="s">
        <v>145</v>
      </c>
      <c r="E334" s="226" t="s">
        <v>1192</v>
      </c>
      <c r="F334" s="227" t="s">
        <v>1193</v>
      </c>
      <c r="G334" s="228" t="s">
        <v>339</v>
      </c>
      <c r="H334" s="229">
        <v>1</v>
      </c>
      <c r="I334" s="230">
        <v>20000</v>
      </c>
      <c r="J334" s="230">
        <f>ROUND(I334*H334,2)</f>
        <v>20000</v>
      </c>
      <c r="K334" s="227" t="s">
        <v>1</v>
      </c>
      <c r="L334" s="39"/>
      <c r="M334" s="231" t="s">
        <v>1</v>
      </c>
      <c r="N334" s="232" t="s">
        <v>37</v>
      </c>
      <c r="O334" s="233">
        <v>0</v>
      </c>
      <c r="P334" s="233">
        <f>O334*H334</f>
        <v>0</v>
      </c>
      <c r="Q334" s="233">
        <v>0</v>
      </c>
      <c r="R334" s="233">
        <f>Q334*H334</f>
        <v>0</v>
      </c>
      <c r="S334" s="233">
        <v>0</v>
      </c>
      <c r="T334" s="234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35" t="s">
        <v>1194</v>
      </c>
      <c r="AT334" s="235" t="s">
        <v>145</v>
      </c>
      <c r="AU334" s="235" t="s">
        <v>80</v>
      </c>
      <c r="AY334" s="18" t="s">
        <v>143</v>
      </c>
      <c r="BE334" s="236">
        <f>IF(N334="základní",J334,0)</f>
        <v>20000</v>
      </c>
      <c r="BF334" s="236">
        <f>IF(N334="snížená",J334,0)</f>
        <v>0</v>
      </c>
      <c r="BG334" s="236">
        <f>IF(N334="zákl. přenesená",J334,0)</f>
        <v>0</v>
      </c>
      <c r="BH334" s="236">
        <f>IF(N334="sníž. přenesená",J334,0)</f>
        <v>0</v>
      </c>
      <c r="BI334" s="236">
        <f>IF(N334="nulová",J334,0)</f>
        <v>0</v>
      </c>
      <c r="BJ334" s="18" t="s">
        <v>80</v>
      </c>
      <c r="BK334" s="236">
        <f>ROUND(I334*H334,2)</f>
        <v>20000</v>
      </c>
      <c r="BL334" s="18" t="s">
        <v>1194</v>
      </c>
      <c r="BM334" s="235" t="s">
        <v>1195</v>
      </c>
    </row>
    <row r="335" s="2" customFormat="1" ht="14.4" customHeight="1">
      <c r="A335" s="33"/>
      <c r="B335" s="34"/>
      <c r="C335" s="225" t="s">
        <v>938</v>
      </c>
      <c r="D335" s="225" t="s">
        <v>145</v>
      </c>
      <c r="E335" s="226" t="s">
        <v>1196</v>
      </c>
      <c r="F335" s="227" t="s">
        <v>1197</v>
      </c>
      <c r="G335" s="228" t="s">
        <v>185</v>
      </c>
      <c r="H335" s="229">
        <v>10</v>
      </c>
      <c r="I335" s="230">
        <v>3500</v>
      </c>
      <c r="J335" s="230">
        <f>ROUND(I335*H335,2)</f>
        <v>35000</v>
      </c>
      <c r="K335" s="227" t="s">
        <v>1</v>
      </c>
      <c r="L335" s="39"/>
      <c r="M335" s="231" t="s">
        <v>1</v>
      </c>
      <c r="N335" s="232" t="s">
        <v>37</v>
      </c>
      <c r="O335" s="233">
        <v>0</v>
      </c>
      <c r="P335" s="233">
        <f>O335*H335</f>
        <v>0</v>
      </c>
      <c r="Q335" s="233">
        <v>0</v>
      </c>
      <c r="R335" s="233">
        <f>Q335*H335</f>
        <v>0</v>
      </c>
      <c r="S335" s="233">
        <v>0</v>
      </c>
      <c r="T335" s="234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235" t="s">
        <v>1194</v>
      </c>
      <c r="AT335" s="235" t="s">
        <v>145</v>
      </c>
      <c r="AU335" s="235" t="s">
        <v>80</v>
      </c>
      <c r="AY335" s="18" t="s">
        <v>143</v>
      </c>
      <c r="BE335" s="236">
        <f>IF(N335="základní",J335,0)</f>
        <v>35000</v>
      </c>
      <c r="BF335" s="236">
        <f>IF(N335="snížená",J335,0)</f>
        <v>0</v>
      </c>
      <c r="BG335" s="236">
        <f>IF(N335="zákl. přenesená",J335,0)</f>
        <v>0</v>
      </c>
      <c r="BH335" s="236">
        <f>IF(N335="sníž. přenesená",J335,0)</f>
        <v>0</v>
      </c>
      <c r="BI335" s="236">
        <f>IF(N335="nulová",J335,0)</f>
        <v>0</v>
      </c>
      <c r="BJ335" s="18" t="s">
        <v>80</v>
      </c>
      <c r="BK335" s="236">
        <f>ROUND(I335*H335,2)</f>
        <v>35000</v>
      </c>
      <c r="BL335" s="18" t="s">
        <v>1194</v>
      </c>
      <c r="BM335" s="235" t="s">
        <v>1198</v>
      </c>
    </row>
    <row r="336" s="12" customFormat="1" ht="22.8" customHeight="1">
      <c r="A336" s="12"/>
      <c r="B336" s="210"/>
      <c r="C336" s="211"/>
      <c r="D336" s="212" t="s">
        <v>71</v>
      </c>
      <c r="E336" s="223" t="s">
        <v>121</v>
      </c>
      <c r="F336" s="223" t="s">
        <v>1199</v>
      </c>
      <c r="G336" s="211"/>
      <c r="H336" s="211"/>
      <c r="I336" s="211"/>
      <c r="J336" s="224">
        <f>BK336</f>
        <v>106283.67</v>
      </c>
      <c r="K336" s="211"/>
      <c r="L336" s="215"/>
      <c r="M336" s="216"/>
      <c r="N336" s="217"/>
      <c r="O336" s="217"/>
      <c r="P336" s="218">
        <f>SUM(P337:P342)</f>
        <v>31.841999999999999</v>
      </c>
      <c r="Q336" s="217"/>
      <c r="R336" s="218">
        <f>SUM(R337:R342)</f>
        <v>0</v>
      </c>
      <c r="S336" s="217"/>
      <c r="T336" s="219">
        <f>SUM(T337:T342)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20" t="s">
        <v>171</v>
      </c>
      <c r="AT336" s="221" t="s">
        <v>71</v>
      </c>
      <c r="AU336" s="221" t="s">
        <v>80</v>
      </c>
      <c r="AY336" s="220" t="s">
        <v>143</v>
      </c>
      <c r="BK336" s="222">
        <f>SUM(BK337:BK342)</f>
        <v>106283.67</v>
      </c>
    </row>
    <row r="337" s="2" customFormat="1" ht="14.4" customHeight="1">
      <c r="A337" s="33"/>
      <c r="B337" s="34"/>
      <c r="C337" s="225" t="s">
        <v>1200</v>
      </c>
      <c r="D337" s="225" t="s">
        <v>145</v>
      </c>
      <c r="E337" s="226" t="s">
        <v>1201</v>
      </c>
      <c r="F337" s="227" t="s">
        <v>1202</v>
      </c>
      <c r="G337" s="228" t="s">
        <v>339</v>
      </c>
      <c r="H337" s="229">
        <v>1</v>
      </c>
      <c r="I337" s="230">
        <v>20000</v>
      </c>
      <c r="J337" s="230">
        <f>ROUND(I337*H337,2)</f>
        <v>20000</v>
      </c>
      <c r="K337" s="227" t="s">
        <v>149</v>
      </c>
      <c r="L337" s="39"/>
      <c r="M337" s="231" t="s">
        <v>1</v>
      </c>
      <c r="N337" s="232" t="s">
        <v>37</v>
      </c>
      <c r="O337" s="233">
        <v>0</v>
      </c>
      <c r="P337" s="233">
        <f>O337*H337</f>
        <v>0</v>
      </c>
      <c r="Q337" s="233">
        <v>0</v>
      </c>
      <c r="R337" s="233">
        <f>Q337*H337</f>
        <v>0</v>
      </c>
      <c r="S337" s="233">
        <v>0</v>
      </c>
      <c r="T337" s="234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35" t="s">
        <v>150</v>
      </c>
      <c r="AT337" s="235" t="s">
        <v>145</v>
      </c>
      <c r="AU337" s="235" t="s">
        <v>82</v>
      </c>
      <c r="AY337" s="18" t="s">
        <v>143</v>
      </c>
      <c r="BE337" s="236">
        <f>IF(N337="základní",J337,0)</f>
        <v>20000</v>
      </c>
      <c r="BF337" s="236">
        <f>IF(N337="snížená",J337,0)</f>
        <v>0</v>
      </c>
      <c r="BG337" s="236">
        <f>IF(N337="zákl. přenesená",J337,0)</f>
        <v>0</v>
      </c>
      <c r="BH337" s="236">
        <f>IF(N337="sníž. přenesená",J337,0)</f>
        <v>0</v>
      </c>
      <c r="BI337" s="236">
        <f>IF(N337="nulová",J337,0)</f>
        <v>0</v>
      </c>
      <c r="BJ337" s="18" t="s">
        <v>80</v>
      </c>
      <c r="BK337" s="236">
        <f>ROUND(I337*H337,2)</f>
        <v>20000</v>
      </c>
      <c r="BL337" s="18" t="s">
        <v>150</v>
      </c>
      <c r="BM337" s="235" t="s">
        <v>1203</v>
      </c>
    </row>
    <row r="338" s="2" customFormat="1" ht="24.15" customHeight="1">
      <c r="A338" s="33"/>
      <c r="B338" s="34"/>
      <c r="C338" s="225" t="s">
        <v>941</v>
      </c>
      <c r="D338" s="225" t="s">
        <v>145</v>
      </c>
      <c r="E338" s="226" t="s">
        <v>1204</v>
      </c>
      <c r="F338" s="227" t="s">
        <v>1205</v>
      </c>
      <c r="G338" s="228" t="s">
        <v>185</v>
      </c>
      <c r="H338" s="229">
        <v>1</v>
      </c>
      <c r="I338" s="230">
        <v>15283.67</v>
      </c>
      <c r="J338" s="230">
        <f>ROUND(I338*H338,2)</f>
        <v>15283.67</v>
      </c>
      <c r="K338" s="227" t="s">
        <v>149</v>
      </c>
      <c r="L338" s="39"/>
      <c r="M338" s="231" t="s">
        <v>1</v>
      </c>
      <c r="N338" s="232" t="s">
        <v>37</v>
      </c>
      <c r="O338" s="233">
        <v>31.841999999999999</v>
      </c>
      <c r="P338" s="233">
        <f>O338*H338</f>
        <v>31.841999999999999</v>
      </c>
      <c r="Q338" s="233">
        <v>0</v>
      </c>
      <c r="R338" s="233">
        <f>Q338*H338</f>
        <v>0</v>
      </c>
      <c r="S338" s="233">
        <v>0</v>
      </c>
      <c r="T338" s="234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235" t="s">
        <v>150</v>
      </c>
      <c r="AT338" s="235" t="s">
        <v>145</v>
      </c>
      <c r="AU338" s="235" t="s">
        <v>82</v>
      </c>
      <c r="AY338" s="18" t="s">
        <v>143</v>
      </c>
      <c r="BE338" s="236">
        <f>IF(N338="základní",J338,0)</f>
        <v>15283.67</v>
      </c>
      <c r="BF338" s="236">
        <f>IF(N338="snížená",J338,0)</f>
        <v>0</v>
      </c>
      <c r="BG338" s="236">
        <f>IF(N338="zákl. přenesená",J338,0)</f>
        <v>0</v>
      </c>
      <c r="BH338" s="236">
        <f>IF(N338="sníž. přenesená",J338,0)</f>
        <v>0</v>
      </c>
      <c r="BI338" s="236">
        <f>IF(N338="nulová",J338,0)</f>
        <v>0</v>
      </c>
      <c r="BJ338" s="18" t="s">
        <v>80</v>
      </c>
      <c r="BK338" s="236">
        <f>ROUND(I338*H338,2)</f>
        <v>15283.67</v>
      </c>
      <c r="BL338" s="18" t="s">
        <v>150</v>
      </c>
      <c r="BM338" s="235" t="s">
        <v>1206</v>
      </c>
    </row>
    <row r="339" s="2" customFormat="1" ht="14.4" customHeight="1">
      <c r="A339" s="33"/>
      <c r="B339" s="34"/>
      <c r="C339" s="225" t="s">
        <v>1207</v>
      </c>
      <c r="D339" s="225" t="s">
        <v>145</v>
      </c>
      <c r="E339" s="226" t="s">
        <v>1208</v>
      </c>
      <c r="F339" s="227" t="s">
        <v>1209</v>
      </c>
      <c r="G339" s="228" t="s">
        <v>185</v>
      </c>
      <c r="H339" s="229">
        <v>1</v>
      </c>
      <c r="I339" s="230">
        <v>6000</v>
      </c>
      <c r="J339" s="230">
        <f>ROUND(I339*H339,2)</f>
        <v>6000</v>
      </c>
      <c r="K339" s="227" t="s">
        <v>1</v>
      </c>
      <c r="L339" s="39"/>
      <c r="M339" s="231" t="s">
        <v>1</v>
      </c>
      <c r="N339" s="232" t="s">
        <v>37</v>
      </c>
      <c r="O339" s="233">
        <v>0</v>
      </c>
      <c r="P339" s="233">
        <f>O339*H339</f>
        <v>0</v>
      </c>
      <c r="Q339" s="233">
        <v>0</v>
      </c>
      <c r="R339" s="233">
        <f>Q339*H339</f>
        <v>0</v>
      </c>
      <c r="S339" s="233">
        <v>0</v>
      </c>
      <c r="T339" s="234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235" t="s">
        <v>150</v>
      </c>
      <c r="AT339" s="235" t="s">
        <v>145</v>
      </c>
      <c r="AU339" s="235" t="s">
        <v>82</v>
      </c>
      <c r="AY339" s="18" t="s">
        <v>143</v>
      </c>
      <c r="BE339" s="236">
        <f>IF(N339="základní",J339,0)</f>
        <v>6000</v>
      </c>
      <c r="BF339" s="236">
        <f>IF(N339="snížená",J339,0)</f>
        <v>0</v>
      </c>
      <c r="BG339" s="236">
        <f>IF(N339="zákl. přenesená",J339,0)</f>
        <v>0</v>
      </c>
      <c r="BH339" s="236">
        <f>IF(N339="sníž. přenesená",J339,0)</f>
        <v>0</v>
      </c>
      <c r="BI339" s="236">
        <f>IF(N339="nulová",J339,0)</f>
        <v>0</v>
      </c>
      <c r="BJ339" s="18" t="s">
        <v>80</v>
      </c>
      <c r="BK339" s="236">
        <f>ROUND(I339*H339,2)</f>
        <v>6000</v>
      </c>
      <c r="BL339" s="18" t="s">
        <v>150</v>
      </c>
      <c r="BM339" s="235" t="s">
        <v>1210</v>
      </c>
    </row>
    <row r="340" s="2" customFormat="1" ht="14.4" customHeight="1">
      <c r="A340" s="33"/>
      <c r="B340" s="34"/>
      <c r="C340" s="225" t="s">
        <v>942</v>
      </c>
      <c r="D340" s="225" t="s">
        <v>145</v>
      </c>
      <c r="E340" s="226" t="s">
        <v>1211</v>
      </c>
      <c r="F340" s="227" t="s">
        <v>1212</v>
      </c>
      <c r="G340" s="228" t="s">
        <v>185</v>
      </c>
      <c r="H340" s="229">
        <v>1</v>
      </c>
      <c r="I340" s="230">
        <v>20000</v>
      </c>
      <c r="J340" s="230">
        <f>ROUND(I340*H340,2)</f>
        <v>20000</v>
      </c>
      <c r="K340" s="227" t="s">
        <v>1</v>
      </c>
      <c r="L340" s="39"/>
      <c r="M340" s="231" t="s">
        <v>1</v>
      </c>
      <c r="N340" s="232" t="s">
        <v>37</v>
      </c>
      <c r="O340" s="233">
        <v>0</v>
      </c>
      <c r="P340" s="233">
        <f>O340*H340</f>
        <v>0</v>
      </c>
      <c r="Q340" s="233">
        <v>0</v>
      </c>
      <c r="R340" s="233">
        <f>Q340*H340</f>
        <v>0</v>
      </c>
      <c r="S340" s="233">
        <v>0</v>
      </c>
      <c r="T340" s="234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235" t="s">
        <v>150</v>
      </c>
      <c r="AT340" s="235" t="s">
        <v>145</v>
      </c>
      <c r="AU340" s="235" t="s">
        <v>82</v>
      </c>
      <c r="AY340" s="18" t="s">
        <v>143</v>
      </c>
      <c r="BE340" s="236">
        <f>IF(N340="základní",J340,0)</f>
        <v>20000</v>
      </c>
      <c r="BF340" s="236">
        <f>IF(N340="snížená",J340,0)</f>
        <v>0</v>
      </c>
      <c r="BG340" s="236">
        <f>IF(N340="zákl. přenesená",J340,0)</f>
        <v>0</v>
      </c>
      <c r="BH340" s="236">
        <f>IF(N340="sníž. přenesená",J340,0)</f>
        <v>0</v>
      </c>
      <c r="BI340" s="236">
        <f>IF(N340="nulová",J340,0)</f>
        <v>0</v>
      </c>
      <c r="BJ340" s="18" t="s">
        <v>80</v>
      </c>
      <c r="BK340" s="236">
        <f>ROUND(I340*H340,2)</f>
        <v>20000</v>
      </c>
      <c r="BL340" s="18" t="s">
        <v>150</v>
      </c>
      <c r="BM340" s="235" t="s">
        <v>1213</v>
      </c>
    </row>
    <row r="341" s="2" customFormat="1" ht="14.4" customHeight="1">
      <c r="A341" s="33"/>
      <c r="B341" s="34"/>
      <c r="C341" s="225" t="s">
        <v>1214</v>
      </c>
      <c r="D341" s="225" t="s">
        <v>145</v>
      </c>
      <c r="E341" s="226" t="s">
        <v>1215</v>
      </c>
      <c r="F341" s="227" t="s">
        <v>1216</v>
      </c>
      <c r="G341" s="228" t="s">
        <v>185</v>
      </c>
      <c r="H341" s="229">
        <v>1</v>
      </c>
      <c r="I341" s="230">
        <v>20000</v>
      </c>
      <c r="J341" s="230">
        <f>ROUND(I341*H341,2)</f>
        <v>20000</v>
      </c>
      <c r="K341" s="227" t="s">
        <v>1</v>
      </c>
      <c r="L341" s="39"/>
      <c r="M341" s="231" t="s">
        <v>1</v>
      </c>
      <c r="N341" s="232" t="s">
        <v>37</v>
      </c>
      <c r="O341" s="233">
        <v>0</v>
      </c>
      <c r="P341" s="233">
        <f>O341*H341</f>
        <v>0</v>
      </c>
      <c r="Q341" s="233">
        <v>0</v>
      </c>
      <c r="R341" s="233">
        <f>Q341*H341</f>
        <v>0</v>
      </c>
      <c r="S341" s="233">
        <v>0</v>
      </c>
      <c r="T341" s="234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235" t="s">
        <v>150</v>
      </c>
      <c r="AT341" s="235" t="s">
        <v>145</v>
      </c>
      <c r="AU341" s="235" t="s">
        <v>82</v>
      </c>
      <c r="AY341" s="18" t="s">
        <v>143</v>
      </c>
      <c r="BE341" s="236">
        <f>IF(N341="základní",J341,0)</f>
        <v>20000</v>
      </c>
      <c r="BF341" s="236">
        <f>IF(N341="snížená",J341,0)</f>
        <v>0</v>
      </c>
      <c r="BG341" s="236">
        <f>IF(N341="zákl. přenesená",J341,0)</f>
        <v>0</v>
      </c>
      <c r="BH341" s="236">
        <f>IF(N341="sníž. přenesená",J341,0)</f>
        <v>0</v>
      </c>
      <c r="BI341" s="236">
        <f>IF(N341="nulová",J341,0)</f>
        <v>0</v>
      </c>
      <c r="BJ341" s="18" t="s">
        <v>80</v>
      </c>
      <c r="BK341" s="236">
        <f>ROUND(I341*H341,2)</f>
        <v>20000</v>
      </c>
      <c r="BL341" s="18" t="s">
        <v>150</v>
      </c>
      <c r="BM341" s="235" t="s">
        <v>1217</v>
      </c>
    </row>
    <row r="342" s="2" customFormat="1" ht="14.4" customHeight="1">
      <c r="A342" s="33"/>
      <c r="B342" s="34"/>
      <c r="C342" s="225" t="s">
        <v>945</v>
      </c>
      <c r="D342" s="225" t="s">
        <v>145</v>
      </c>
      <c r="E342" s="226" t="s">
        <v>1218</v>
      </c>
      <c r="F342" s="227" t="s">
        <v>1219</v>
      </c>
      <c r="G342" s="228" t="s">
        <v>185</v>
      </c>
      <c r="H342" s="229">
        <v>1</v>
      </c>
      <c r="I342" s="230">
        <v>25000</v>
      </c>
      <c r="J342" s="230">
        <f>ROUND(I342*H342,2)</f>
        <v>25000</v>
      </c>
      <c r="K342" s="227" t="s">
        <v>1</v>
      </c>
      <c r="L342" s="39"/>
      <c r="M342" s="286" t="s">
        <v>1</v>
      </c>
      <c r="N342" s="287" t="s">
        <v>37</v>
      </c>
      <c r="O342" s="288">
        <v>0</v>
      </c>
      <c r="P342" s="288">
        <f>O342*H342</f>
        <v>0</v>
      </c>
      <c r="Q342" s="288">
        <v>0</v>
      </c>
      <c r="R342" s="288">
        <f>Q342*H342</f>
        <v>0</v>
      </c>
      <c r="S342" s="288">
        <v>0</v>
      </c>
      <c r="T342" s="289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235" t="s">
        <v>150</v>
      </c>
      <c r="AT342" s="235" t="s">
        <v>145</v>
      </c>
      <c r="AU342" s="235" t="s">
        <v>82</v>
      </c>
      <c r="AY342" s="18" t="s">
        <v>143</v>
      </c>
      <c r="BE342" s="236">
        <f>IF(N342="základní",J342,0)</f>
        <v>25000</v>
      </c>
      <c r="BF342" s="236">
        <f>IF(N342="snížená",J342,0)</f>
        <v>0</v>
      </c>
      <c r="BG342" s="236">
        <f>IF(N342="zákl. přenesená",J342,0)</f>
        <v>0</v>
      </c>
      <c r="BH342" s="236">
        <f>IF(N342="sníž. přenesená",J342,0)</f>
        <v>0</v>
      </c>
      <c r="BI342" s="236">
        <f>IF(N342="nulová",J342,0)</f>
        <v>0</v>
      </c>
      <c r="BJ342" s="18" t="s">
        <v>80</v>
      </c>
      <c r="BK342" s="236">
        <f>ROUND(I342*H342,2)</f>
        <v>25000</v>
      </c>
      <c r="BL342" s="18" t="s">
        <v>150</v>
      </c>
      <c r="BM342" s="235" t="s">
        <v>1220</v>
      </c>
    </row>
    <row r="343" s="2" customFormat="1" ht="6.96" customHeight="1">
      <c r="A343" s="33"/>
      <c r="B343" s="60"/>
      <c r="C343" s="61"/>
      <c r="D343" s="61"/>
      <c r="E343" s="61"/>
      <c r="F343" s="61"/>
      <c r="G343" s="61"/>
      <c r="H343" s="61"/>
      <c r="I343" s="61"/>
      <c r="J343" s="61"/>
      <c r="K343" s="61"/>
      <c r="L343" s="39"/>
      <c r="M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</row>
  </sheetData>
  <sheetProtection sheet="1" autoFilter="0" formatColumns="0" formatRows="0" objects="1" scenarios="1" spinCount="100000" saltValue="sX3QMQvzNuGmaB9qSwo8lFnzO+Kn6jBDcMQb8UyUEOk6Mj/S7BxKQMLaujGmwJizJRoOt5zkdbFavJaYN9dPTQ==" hashValue="KHUA+OmQYK1vOESMfJluz26QRxUCVMiOzTV4uEHKI1miHiI6JteZm2RqtkdIsq9pTx+1AfslYz5LnrfbqZxG5w==" algorithmName="SHA-512" password="CC35"/>
  <autoFilter ref="C133:K342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82</v>
      </c>
    </row>
    <row r="4" s="1" customFormat="1" ht="24.96" customHeight="1">
      <c r="B4" s="21"/>
      <c r="D4" s="132" t="s">
        <v>89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14</v>
      </c>
      <c r="L6" s="21"/>
    </row>
    <row r="7" s="1" customFormat="1" ht="16.5" customHeight="1">
      <c r="B7" s="21"/>
      <c r="E7" s="135" t="str">
        <f>'Rekapitulace stavby'!K6</f>
        <v>Snížení energetické náročnosti zimního stadionu Velké Popovice</v>
      </c>
      <c r="F7" s="134"/>
      <c r="G7" s="134"/>
      <c r="H7" s="134"/>
      <c r="L7" s="21"/>
    </row>
    <row r="8" s="2" customFormat="1" ht="12" customHeight="1">
      <c r="A8" s="33"/>
      <c r="B8" s="39"/>
      <c r="C8" s="33"/>
      <c r="D8" s="134" t="s">
        <v>90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6" t="s">
        <v>1221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4" t="s">
        <v>16</v>
      </c>
      <c r="E11" s="33"/>
      <c r="F11" s="137" t="s">
        <v>1</v>
      </c>
      <c r="G11" s="33"/>
      <c r="H11" s="33"/>
      <c r="I11" s="134" t="s">
        <v>17</v>
      </c>
      <c r="J11" s="137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4" t="s">
        <v>18</v>
      </c>
      <c r="E12" s="33"/>
      <c r="F12" s="137" t="s">
        <v>24</v>
      </c>
      <c r="G12" s="33"/>
      <c r="H12" s="33"/>
      <c r="I12" s="134" t="s">
        <v>20</v>
      </c>
      <c r="J12" s="138" t="str">
        <f>'Rekapitulace stavby'!AN8</f>
        <v>12. 4. 2021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4" t="s">
        <v>22</v>
      </c>
      <c r="E14" s="33"/>
      <c r="F14" s="33"/>
      <c r="G14" s="33"/>
      <c r="H14" s="33"/>
      <c r="I14" s="134" t="s">
        <v>23</v>
      </c>
      <c r="J14" s="137" t="str">
        <f>IF('Rekapitulace stavby'!AN10="","",'Rekapitulace stavby'!AN10)</f>
        <v/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7" t="str">
        <f>IF('Rekapitulace stavby'!E11="","",'Rekapitulace stavby'!E11)</f>
        <v xml:space="preserve"> </v>
      </c>
      <c r="F15" s="33"/>
      <c r="G15" s="33"/>
      <c r="H15" s="33"/>
      <c r="I15" s="134" t="s">
        <v>25</v>
      </c>
      <c r="J15" s="137" t="str">
        <f>IF('Rekapitulace stavby'!AN11="","",'Rekapitulace stavby'!AN11)</f>
        <v/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4" t="s">
        <v>26</v>
      </c>
      <c r="E17" s="33"/>
      <c r="F17" s="33"/>
      <c r="G17" s="33"/>
      <c r="H17" s="33"/>
      <c r="I17" s="134" t="s">
        <v>23</v>
      </c>
      <c r="J17" s="137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7" t="str">
        <f>'Rekapitulace stavby'!E14</f>
        <v xml:space="preserve"> </v>
      </c>
      <c r="F18" s="137"/>
      <c r="G18" s="137"/>
      <c r="H18" s="137"/>
      <c r="I18" s="134" t="s">
        <v>25</v>
      </c>
      <c r="J18" s="137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4" t="s">
        <v>27</v>
      </c>
      <c r="E20" s="33"/>
      <c r="F20" s="33"/>
      <c r="G20" s="33"/>
      <c r="H20" s="33"/>
      <c r="I20" s="134" t="s">
        <v>23</v>
      </c>
      <c r="J20" s="137" t="str">
        <f>IF('Rekapitulace stavby'!AN16="","",'Rekapitulace stavby'!AN16)</f>
        <v/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7" t="str">
        <f>IF('Rekapitulace stavby'!E17="","",'Rekapitulace stavby'!E17)</f>
        <v>studio mija - Ing. Miroslav Jakoubek</v>
      </c>
      <c r="F21" s="33"/>
      <c r="G21" s="33"/>
      <c r="H21" s="33"/>
      <c r="I21" s="134" t="s">
        <v>25</v>
      </c>
      <c r="J21" s="137" t="str">
        <f>IF('Rekapitulace stavby'!AN17="","",'Rekapitulace stavby'!AN17)</f>
        <v/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4" t="s">
        <v>30</v>
      </c>
      <c r="E23" s="33"/>
      <c r="F23" s="33"/>
      <c r="G23" s="33"/>
      <c r="H23" s="33"/>
      <c r="I23" s="134" t="s">
        <v>23</v>
      </c>
      <c r="J23" s="137" t="str">
        <f>IF('Rekapitulace stavby'!AN19="","",'Rekapitulace stavby'!AN19)</f>
        <v/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7" t="str">
        <f>IF('Rekapitulace stavby'!E20="","",'Rekapitulace stavby'!E20)</f>
        <v xml:space="preserve"> </v>
      </c>
      <c r="F24" s="33"/>
      <c r="G24" s="33"/>
      <c r="H24" s="33"/>
      <c r="I24" s="134" t="s">
        <v>25</v>
      </c>
      <c r="J24" s="137" t="str">
        <f>IF('Rekapitulace stavby'!AN20="","",'Rekapitulace stavby'!AN20)</f>
        <v/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4" t="s">
        <v>31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3"/>
      <c r="E29" s="143"/>
      <c r="F29" s="143"/>
      <c r="G29" s="143"/>
      <c r="H29" s="143"/>
      <c r="I29" s="143"/>
      <c r="J29" s="143"/>
      <c r="K29" s="143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9"/>
      <c r="C30" s="33"/>
      <c r="D30" s="137" t="s">
        <v>92</v>
      </c>
      <c r="E30" s="33"/>
      <c r="F30" s="33"/>
      <c r="G30" s="33"/>
      <c r="H30" s="33"/>
      <c r="I30" s="33"/>
      <c r="J30" s="144">
        <f>J96</f>
        <v>2464010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14.4" customHeight="1">
      <c r="A31" s="33"/>
      <c r="B31" s="39"/>
      <c r="C31" s="33"/>
      <c r="D31" s="145" t="s">
        <v>93</v>
      </c>
      <c r="E31" s="33"/>
      <c r="F31" s="33"/>
      <c r="G31" s="33"/>
      <c r="H31" s="33"/>
      <c r="I31" s="33"/>
      <c r="J31" s="144">
        <f>J106</f>
        <v>0</v>
      </c>
      <c r="K31" s="33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6" t="s">
        <v>32</v>
      </c>
      <c r="E32" s="33"/>
      <c r="F32" s="33"/>
      <c r="G32" s="33"/>
      <c r="H32" s="33"/>
      <c r="I32" s="33"/>
      <c r="J32" s="147">
        <f>ROUND(J30 + J31, 2)</f>
        <v>2464010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3"/>
      <c r="E33" s="143"/>
      <c r="F33" s="143"/>
      <c r="G33" s="143"/>
      <c r="H33" s="143"/>
      <c r="I33" s="143"/>
      <c r="J33" s="143"/>
      <c r="K33" s="14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8" t="s">
        <v>34</v>
      </c>
      <c r="G34" s="33"/>
      <c r="H34" s="33"/>
      <c r="I34" s="148" t="s">
        <v>33</v>
      </c>
      <c r="J34" s="148" t="s">
        <v>35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49" t="s">
        <v>36</v>
      </c>
      <c r="E35" s="134" t="s">
        <v>37</v>
      </c>
      <c r="F35" s="150">
        <f>ROUND((SUM(BE106:BE107) + SUM(BE127:BE192)),  2)</f>
        <v>2464010</v>
      </c>
      <c r="G35" s="33"/>
      <c r="H35" s="33"/>
      <c r="I35" s="151">
        <v>0.20999999999999999</v>
      </c>
      <c r="J35" s="150">
        <f>ROUND(((SUM(BE106:BE107) + SUM(BE127:BE192))*I35),  2)</f>
        <v>517442.09999999998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4" t="s">
        <v>38</v>
      </c>
      <c r="F36" s="150">
        <f>ROUND((SUM(BF106:BF107) + SUM(BF127:BF192)),  2)</f>
        <v>0</v>
      </c>
      <c r="G36" s="33"/>
      <c r="H36" s="33"/>
      <c r="I36" s="151">
        <v>0.14999999999999999</v>
      </c>
      <c r="J36" s="150">
        <f>ROUND(((SUM(BF106:BF107) + SUM(BF127:BF192))*I36),  2)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4" t="s">
        <v>39</v>
      </c>
      <c r="F37" s="150">
        <f>ROUND((SUM(BG106:BG107) + SUM(BG127:BG192)),  2)</f>
        <v>0</v>
      </c>
      <c r="G37" s="33"/>
      <c r="H37" s="33"/>
      <c r="I37" s="151">
        <v>0.20999999999999999</v>
      </c>
      <c r="J37" s="150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4" t="s">
        <v>40</v>
      </c>
      <c r="F38" s="150">
        <f>ROUND((SUM(BH106:BH107) + SUM(BH127:BH192)),  2)</f>
        <v>0</v>
      </c>
      <c r="G38" s="33"/>
      <c r="H38" s="33"/>
      <c r="I38" s="151">
        <v>0.14999999999999999</v>
      </c>
      <c r="J38" s="150">
        <f>0</f>
        <v>0</v>
      </c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4" t="s">
        <v>41</v>
      </c>
      <c r="F39" s="150">
        <f>ROUND((SUM(BI106:BI107) + SUM(BI127:BI192)),  2)</f>
        <v>0</v>
      </c>
      <c r="G39" s="33"/>
      <c r="H39" s="33"/>
      <c r="I39" s="151">
        <v>0</v>
      </c>
      <c r="J39" s="150">
        <f>0</f>
        <v>0</v>
      </c>
      <c r="K39" s="33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2"/>
      <c r="D41" s="153" t="s">
        <v>42</v>
      </c>
      <c r="E41" s="154"/>
      <c r="F41" s="154"/>
      <c r="G41" s="155" t="s">
        <v>43</v>
      </c>
      <c r="H41" s="156" t="s">
        <v>44</v>
      </c>
      <c r="I41" s="154"/>
      <c r="J41" s="157">
        <f>SUM(J32:J39)</f>
        <v>2981452.1000000001</v>
      </c>
      <c r="K41" s="158"/>
      <c r="L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39"/>
      <c r="C42" s="33"/>
      <c r="D42" s="33"/>
      <c r="E42" s="33"/>
      <c r="F42" s="33"/>
      <c r="G42" s="33"/>
      <c r="H42" s="33"/>
      <c r="I42" s="33"/>
      <c r="J42" s="33"/>
      <c r="K42" s="33"/>
      <c r="L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7"/>
      <c r="D50" s="159" t="s">
        <v>45</v>
      </c>
      <c r="E50" s="160"/>
      <c r="F50" s="160"/>
      <c r="G50" s="159" t="s">
        <v>46</v>
      </c>
      <c r="H50" s="160"/>
      <c r="I50" s="160"/>
      <c r="J50" s="160"/>
      <c r="K50" s="160"/>
      <c r="L50" s="5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3"/>
      <c r="B61" s="39"/>
      <c r="C61" s="33"/>
      <c r="D61" s="161" t="s">
        <v>47</v>
      </c>
      <c r="E61" s="162"/>
      <c r="F61" s="163" t="s">
        <v>48</v>
      </c>
      <c r="G61" s="161" t="s">
        <v>47</v>
      </c>
      <c r="H61" s="162"/>
      <c r="I61" s="162"/>
      <c r="J61" s="164" t="s">
        <v>48</v>
      </c>
      <c r="K61" s="162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3"/>
      <c r="B65" s="39"/>
      <c r="C65" s="33"/>
      <c r="D65" s="159" t="s">
        <v>49</v>
      </c>
      <c r="E65" s="165"/>
      <c r="F65" s="165"/>
      <c r="G65" s="159" t="s">
        <v>50</v>
      </c>
      <c r="H65" s="165"/>
      <c r="I65" s="165"/>
      <c r="J65" s="165"/>
      <c r="K65" s="165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3"/>
      <c r="B76" s="39"/>
      <c r="C76" s="33"/>
      <c r="D76" s="161" t="s">
        <v>47</v>
      </c>
      <c r="E76" s="162"/>
      <c r="F76" s="163" t="s">
        <v>48</v>
      </c>
      <c r="G76" s="161" t="s">
        <v>47</v>
      </c>
      <c r="H76" s="162"/>
      <c r="I76" s="162"/>
      <c r="J76" s="164" t="s">
        <v>48</v>
      </c>
      <c r="K76" s="162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4" t="s">
        <v>94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30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0" t="str">
        <f>E7</f>
        <v>Snížení energetické náročnosti zimního stadionu Velké Popovice</v>
      </c>
      <c r="F85" s="30"/>
      <c r="G85" s="30"/>
      <c r="H85" s="30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30" t="s">
        <v>90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03 - VZT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30" t="s">
        <v>18</v>
      </c>
      <c r="D89" s="35"/>
      <c r="E89" s="35"/>
      <c r="F89" s="27" t="str">
        <f>F12</f>
        <v xml:space="preserve"> </v>
      </c>
      <c r="G89" s="35"/>
      <c r="H89" s="35"/>
      <c r="I89" s="30" t="s">
        <v>20</v>
      </c>
      <c r="J89" s="73" t="str">
        <f>IF(J12="","",J12)</f>
        <v>12. 4. 2021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25.65" customHeight="1">
      <c r="A91" s="33"/>
      <c r="B91" s="34"/>
      <c r="C91" s="30" t="s">
        <v>22</v>
      </c>
      <c r="D91" s="35"/>
      <c r="E91" s="35"/>
      <c r="F91" s="27" t="str">
        <f>E15</f>
        <v xml:space="preserve"> </v>
      </c>
      <c r="G91" s="35"/>
      <c r="H91" s="35"/>
      <c r="I91" s="30" t="s">
        <v>27</v>
      </c>
      <c r="J91" s="31" t="str">
        <f>E21</f>
        <v>studio mija - Ing. Miroslav Jakoubek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30" t="s">
        <v>26</v>
      </c>
      <c r="D92" s="35"/>
      <c r="E92" s="35"/>
      <c r="F92" s="27" t="str">
        <f>IF(E18="","",E18)</f>
        <v xml:space="preserve"> </v>
      </c>
      <c r="G92" s="35"/>
      <c r="H92" s="35"/>
      <c r="I92" s="30" t="s">
        <v>30</v>
      </c>
      <c r="J92" s="31" t="str">
        <f>E24</f>
        <v xml:space="preserve"> 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1" t="s">
        <v>95</v>
      </c>
      <c r="D94" s="172"/>
      <c r="E94" s="172"/>
      <c r="F94" s="172"/>
      <c r="G94" s="172"/>
      <c r="H94" s="172"/>
      <c r="I94" s="172"/>
      <c r="J94" s="173" t="s">
        <v>96</v>
      </c>
      <c r="K94" s="172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4" t="s">
        <v>97</v>
      </c>
      <c r="D96" s="35"/>
      <c r="E96" s="35"/>
      <c r="F96" s="35"/>
      <c r="G96" s="35"/>
      <c r="H96" s="35"/>
      <c r="I96" s="35"/>
      <c r="J96" s="104">
        <f>J127</f>
        <v>2464010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98</v>
      </c>
    </row>
    <row r="97" s="9" customFormat="1" ht="24.96" customHeight="1">
      <c r="A97" s="9"/>
      <c r="B97" s="175"/>
      <c r="C97" s="176"/>
      <c r="D97" s="177" t="s">
        <v>107</v>
      </c>
      <c r="E97" s="178"/>
      <c r="F97" s="178"/>
      <c r="G97" s="178"/>
      <c r="H97" s="178"/>
      <c r="I97" s="178"/>
      <c r="J97" s="179">
        <f>J128</f>
        <v>2464010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1222</v>
      </c>
      <c r="E98" s="184"/>
      <c r="F98" s="184"/>
      <c r="G98" s="184"/>
      <c r="H98" s="184"/>
      <c r="I98" s="184"/>
      <c r="J98" s="185">
        <f>J129</f>
        <v>323760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1223</v>
      </c>
      <c r="E99" s="184"/>
      <c r="F99" s="184"/>
      <c r="G99" s="184"/>
      <c r="H99" s="184"/>
      <c r="I99" s="184"/>
      <c r="J99" s="185">
        <f>J143</f>
        <v>319150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1224</v>
      </c>
      <c r="E100" s="184"/>
      <c r="F100" s="184"/>
      <c r="G100" s="184"/>
      <c r="H100" s="184"/>
      <c r="I100" s="184"/>
      <c r="J100" s="185">
        <f>J154</f>
        <v>439600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1225</v>
      </c>
      <c r="E101" s="184"/>
      <c r="F101" s="184"/>
      <c r="G101" s="184"/>
      <c r="H101" s="184"/>
      <c r="I101" s="184"/>
      <c r="J101" s="185">
        <f>J170</f>
        <v>14950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1226</v>
      </c>
      <c r="E102" s="184"/>
      <c r="F102" s="184"/>
      <c r="G102" s="184"/>
      <c r="H102" s="184"/>
      <c r="I102" s="184"/>
      <c r="J102" s="185">
        <f>J178</f>
        <v>13500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1227</v>
      </c>
      <c r="E103" s="184"/>
      <c r="F103" s="184"/>
      <c r="G103" s="184"/>
      <c r="H103" s="184"/>
      <c r="I103" s="184"/>
      <c r="J103" s="185">
        <f>J182</f>
        <v>1353050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29.28" customHeight="1">
      <c r="A106" s="33"/>
      <c r="B106" s="34"/>
      <c r="C106" s="174" t="s">
        <v>119</v>
      </c>
      <c r="D106" s="35"/>
      <c r="E106" s="35"/>
      <c r="F106" s="35"/>
      <c r="G106" s="35"/>
      <c r="H106" s="35"/>
      <c r="I106" s="35"/>
      <c r="J106" s="187">
        <v>0</v>
      </c>
      <c r="K106" s="35"/>
      <c r="L106" s="57"/>
      <c r="N106" s="188" t="s">
        <v>36</v>
      </c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8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29.28" customHeight="1">
      <c r="A108" s="33"/>
      <c r="B108" s="34"/>
      <c r="C108" s="197" t="s">
        <v>127</v>
      </c>
      <c r="D108" s="172"/>
      <c r="E108" s="172"/>
      <c r="F108" s="172"/>
      <c r="G108" s="172"/>
      <c r="H108" s="172"/>
      <c r="I108" s="172"/>
      <c r="J108" s="198">
        <f>ROUND(J96+J106,2)</f>
        <v>2464010</v>
      </c>
      <c r="K108" s="172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="2" customFormat="1" ht="6.96" customHeight="1">
      <c r="A113" s="33"/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24.96" customHeight="1">
      <c r="A114" s="33"/>
      <c r="B114" s="34"/>
      <c r="C114" s="24" t="s">
        <v>128</v>
      </c>
      <c r="D114" s="35"/>
      <c r="E114" s="35"/>
      <c r="F114" s="35"/>
      <c r="G114" s="35"/>
      <c r="H114" s="35"/>
      <c r="I114" s="35"/>
      <c r="J114" s="35"/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30" t="s">
        <v>14</v>
      </c>
      <c r="D116" s="35"/>
      <c r="E116" s="35"/>
      <c r="F116" s="35"/>
      <c r="G116" s="35"/>
      <c r="H116" s="35"/>
      <c r="I116" s="35"/>
      <c r="J116" s="35"/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16.5" customHeight="1">
      <c r="A117" s="33"/>
      <c r="B117" s="34"/>
      <c r="C117" s="35"/>
      <c r="D117" s="35"/>
      <c r="E117" s="170" t="str">
        <f>E7</f>
        <v>Snížení energetické náročnosti zimního stadionu Velké Popovice</v>
      </c>
      <c r="F117" s="30"/>
      <c r="G117" s="30"/>
      <c r="H117" s="30"/>
      <c r="I117" s="35"/>
      <c r="J117" s="35"/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30" t="s">
        <v>90</v>
      </c>
      <c r="D118" s="35"/>
      <c r="E118" s="35"/>
      <c r="F118" s="35"/>
      <c r="G118" s="35"/>
      <c r="H118" s="35"/>
      <c r="I118" s="35"/>
      <c r="J118" s="35"/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6.5" customHeight="1">
      <c r="A119" s="33"/>
      <c r="B119" s="34"/>
      <c r="C119" s="35"/>
      <c r="D119" s="35"/>
      <c r="E119" s="70" t="str">
        <f>E9</f>
        <v>03 - VZT</v>
      </c>
      <c r="F119" s="35"/>
      <c r="G119" s="35"/>
      <c r="H119" s="35"/>
      <c r="I119" s="35"/>
      <c r="J119" s="35"/>
      <c r="K119" s="35"/>
      <c r="L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6.96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2" customHeight="1">
      <c r="A121" s="33"/>
      <c r="B121" s="34"/>
      <c r="C121" s="30" t="s">
        <v>18</v>
      </c>
      <c r="D121" s="35"/>
      <c r="E121" s="35"/>
      <c r="F121" s="27" t="str">
        <f>F12</f>
        <v xml:space="preserve"> </v>
      </c>
      <c r="G121" s="35"/>
      <c r="H121" s="35"/>
      <c r="I121" s="30" t="s">
        <v>20</v>
      </c>
      <c r="J121" s="73" t="str">
        <f>IF(J12="","",J12)</f>
        <v>12. 4. 2021</v>
      </c>
      <c r="K121" s="35"/>
      <c r="L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6.96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2" customFormat="1" ht="25.65" customHeight="1">
      <c r="A123" s="33"/>
      <c r="B123" s="34"/>
      <c r="C123" s="30" t="s">
        <v>22</v>
      </c>
      <c r="D123" s="35"/>
      <c r="E123" s="35"/>
      <c r="F123" s="27" t="str">
        <f>E15</f>
        <v xml:space="preserve"> </v>
      </c>
      <c r="G123" s="35"/>
      <c r="H123" s="35"/>
      <c r="I123" s="30" t="s">
        <v>27</v>
      </c>
      <c r="J123" s="31" t="str">
        <f>E21</f>
        <v>studio mija - Ing. Miroslav Jakoubek</v>
      </c>
      <c r="K123" s="35"/>
      <c r="L123" s="57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="2" customFormat="1" ht="15.15" customHeight="1">
      <c r="A124" s="33"/>
      <c r="B124" s="34"/>
      <c r="C124" s="30" t="s">
        <v>26</v>
      </c>
      <c r="D124" s="35"/>
      <c r="E124" s="35"/>
      <c r="F124" s="27" t="str">
        <f>IF(E18="","",E18)</f>
        <v xml:space="preserve"> </v>
      </c>
      <c r="G124" s="35"/>
      <c r="H124" s="35"/>
      <c r="I124" s="30" t="s">
        <v>30</v>
      </c>
      <c r="J124" s="31" t="str">
        <f>E24</f>
        <v xml:space="preserve"> </v>
      </c>
      <c r="K124" s="35"/>
      <c r="L124" s="57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="2" customFormat="1" ht="10.32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7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="11" customFormat="1" ht="29.28" customHeight="1">
      <c r="A126" s="199"/>
      <c r="B126" s="200"/>
      <c r="C126" s="201" t="s">
        <v>129</v>
      </c>
      <c r="D126" s="202" t="s">
        <v>57</v>
      </c>
      <c r="E126" s="202" t="s">
        <v>53</v>
      </c>
      <c r="F126" s="202" t="s">
        <v>54</v>
      </c>
      <c r="G126" s="202" t="s">
        <v>130</v>
      </c>
      <c r="H126" s="202" t="s">
        <v>131</v>
      </c>
      <c r="I126" s="202" t="s">
        <v>132</v>
      </c>
      <c r="J126" s="202" t="s">
        <v>96</v>
      </c>
      <c r="K126" s="203" t="s">
        <v>133</v>
      </c>
      <c r="L126" s="204"/>
      <c r="M126" s="94" t="s">
        <v>1</v>
      </c>
      <c r="N126" s="95" t="s">
        <v>36</v>
      </c>
      <c r="O126" s="95" t="s">
        <v>134</v>
      </c>
      <c r="P126" s="95" t="s">
        <v>135</v>
      </c>
      <c r="Q126" s="95" t="s">
        <v>136</v>
      </c>
      <c r="R126" s="95" t="s">
        <v>137</v>
      </c>
      <c r="S126" s="95" t="s">
        <v>138</v>
      </c>
      <c r="T126" s="96" t="s">
        <v>139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3"/>
      <c r="B127" s="34"/>
      <c r="C127" s="101" t="s">
        <v>140</v>
      </c>
      <c r="D127" s="35"/>
      <c r="E127" s="35"/>
      <c r="F127" s="35"/>
      <c r="G127" s="35"/>
      <c r="H127" s="35"/>
      <c r="I127" s="35"/>
      <c r="J127" s="205">
        <f>BK127</f>
        <v>2464010</v>
      </c>
      <c r="K127" s="35"/>
      <c r="L127" s="39"/>
      <c r="M127" s="97"/>
      <c r="N127" s="206"/>
      <c r="O127" s="98"/>
      <c r="P127" s="207">
        <f>P128</f>
        <v>0</v>
      </c>
      <c r="Q127" s="98"/>
      <c r="R127" s="207">
        <f>R128</f>
        <v>0</v>
      </c>
      <c r="S127" s="98"/>
      <c r="T127" s="208">
        <f>T128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71</v>
      </c>
      <c r="AU127" s="18" t="s">
        <v>98</v>
      </c>
      <c r="BK127" s="209">
        <f>BK128</f>
        <v>2464010</v>
      </c>
    </row>
    <row r="128" s="12" customFormat="1" ht="25.92" customHeight="1">
      <c r="A128" s="12"/>
      <c r="B128" s="210"/>
      <c r="C128" s="211"/>
      <c r="D128" s="212" t="s">
        <v>71</v>
      </c>
      <c r="E128" s="213" t="s">
        <v>500</v>
      </c>
      <c r="F128" s="213" t="s">
        <v>501</v>
      </c>
      <c r="G128" s="211"/>
      <c r="H128" s="211"/>
      <c r="I128" s="211"/>
      <c r="J128" s="214">
        <f>BK128</f>
        <v>2464010</v>
      </c>
      <c r="K128" s="211"/>
      <c r="L128" s="215"/>
      <c r="M128" s="216"/>
      <c r="N128" s="217"/>
      <c r="O128" s="217"/>
      <c r="P128" s="218">
        <f>P129+P143+P154+P170+P178+P182</f>
        <v>0</v>
      </c>
      <c r="Q128" s="217"/>
      <c r="R128" s="218">
        <f>R129+R143+R154+R170+R178+R182</f>
        <v>0</v>
      </c>
      <c r="S128" s="217"/>
      <c r="T128" s="219">
        <f>T129+T143+T154+T170+T178+T182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82</v>
      </c>
      <c r="AT128" s="221" t="s">
        <v>71</v>
      </c>
      <c r="AU128" s="221" t="s">
        <v>72</v>
      </c>
      <c r="AY128" s="220" t="s">
        <v>143</v>
      </c>
      <c r="BK128" s="222">
        <f>BK129+BK143+BK154+BK170+BK178+BK182</f>
        <v>2464010</v>
      </c>
    </row>
    <row r="129" s="12" customFormat="1" ht="22.8" customHeight="1">
      <c r="A129" s="12"/>
      <c r="B129" s="210"/>
      <c r="C129" s="211"/>
      <c r="D129" s="212" t="s">
        <v>71</v>
      </c>
      <c r="E129" s="223" t="s">
        <v>80</v>
      </c>
      <c r="F129" s="223" t="s">
        <v>1228</v>
      </c>
      <c r="G129" s="211"/>
      <c r="H129" s="211"/>
      <c r="I129" s="211"/>
      <c r="J129" s="224">
        <f>BK129</f>
        <v>323760</v>
      </c>
      <c r="K129" s="211"/>
      <c r="L129" s="215"/>
      <c r="M129" s="216"/>
      <c r="N129" s="217"/>
      <c r="O129" s="217"/>
      <c r="P129" s="218">
        <f>SUM(P130:P142)</f>
        <v>0</v>
      </c>
      <c r="Q129" s="217"/>
      <c r="R129" s="218">
        <f>SUM(R130:R142)</f>
        <v>0</v>
      </c>
      <c r="S129" s="217"/>
      <c r="T129" s="219">
        <f>SUM(T130:T142)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80</v>
      </c>
      <c r="AT129" s="221" t="s">
        <v>71</v>
      </c>
      <c r="AU129" s="221" t="s">
        <v>80</v>
      </c>
      <c r="AY129" s="220" t="s">
        <v>143</v>
      </c>
      <c r="BK129" s="222">
        <f>SUM(BK130:BK142)</f>
        <v>323760</v>
      </c>
    </row>
    <row r="130" s="2" customFormat="1" ht="62.7" customHeight="1">
      <c r="A130" s="33"/>
      <c r="B130" s="34"/>
      <c r="C130" s="225" t="s">
        <v>80</v>
      </c>
      <c r="D130" s="225" t="s">
        <v>145</v>
      </c>
      <c r="E130" s="226" t="s">
        <v>1229</v>
      </c>
      <c r="F130" s="227" t="s">
        <v>1230</v>
      </c>
      <c r="G130" s="228" t="s">
        <v>805</v>
      </c>
      <c r="H130" s="229">
        <v>1</v>
      </c>
      <c r="I130" s="230">
        <v>210000</v>
      </c>
      <c r="J130" s="230">
        <f>ROUND(I130*H130,2)</f>
        <v>210000</v>
      </c>
      <c r="K130" s="227" t="s">
        <v>1</v>
      </c>
      <c r="L130" s="39"/>
      <c r="M130" s="231" t="s">
        <v>1</v>
      </c>
      <c r="N130" s="232" t="s">
        <v>37</v>
      </c>
      <c r="O130" s="233">
        <v>0</v>
      </c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35" t="s">
        <v>215</v>
      </c>
      <c r="AT130" s="235" t="s">
        <v>145</v>
      </c>
      <c r="AU130" s="235" t="s">
        <v>82</v>
      </c>
      <c r="AY130" s="18" t="s">
        <v>143</v>
      </c>
      <c r="BE130" s="236">
        <f>IF(N130="základní",J130,0)</f>
        <v>210000</v>
      </c>
      <c r="BF130" s="236">
        <f>IF(N130="snížená",J130,0)</f>
        <v>0</v>
      </c>
      <c r="BG130" s="236">
        <f>IF(N130="zákl. přenesená",J130,0)</f>
        <v>0</v>
      </c>
      <c r="BH130" s="236">
        <f>IF(N130="sníž. přenesená",J130,0)</f>
        <v>0</v>
      </c>
      <c r="BI130" s="236">
        <f>IF(N130="nulová",J130,0)</f>
        <v>0</v>
      </c>
      <c r="BJ130" s="18" t="s">
        <v>80</v>
      </c>
      <c r="BK130" s="236">
        <f>ROUND(I130*H130,2)</f>
        <v>210000</v>
      </c>
      <c r="BL130" s="18" t="s">
        <v>215</v>
      </c>
      <c r="BM130" s="235" t="s">
        <v>82</v>
      </c>
    </row>
    <row r="131" s="2" customFormat="1" ht="14.4" customHeight="1">
      <c r="A131" s="33"/>
      <c r="B131" s="34"/>
      <c r="C131" s="225" t="s">
        <v>82</v>
      </c>
      <c r="D131" s="225" t="s">
        <v>145</v>
      </c>
      <c r="E131" s="226" t="s">
        <v>1231</v>
      </c>
      <c r="F131" s="227" t="s">
        <v>1232</v>
      </c>
      <c r="G131" s="228" t="s">
        <v>805</v>
      </c>
      <c r="H131" s="229">
        <v>4</v>
      </c>
      <c r="I131" s="230">
        <v>2100</v>
      </c>
      <c r="J131" s="230">
        <f>ROUND(I131*H131,2)</f>
        <v>8400</v>
      </c>
      <c r="K131" s="227" t="s">
        <v>1</v>
      </c>
      <c r="L131" s="39"/>
      <c r="M131" s="231" t="s">
        <v>1</v>
      </c>
      <c r="N131" s="232" t="s">
        <v>37</v>
      </c>
      <c r="O131" s="233">
        <v>0</v>
      </c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35" t="s">
        <v>215</v>
      </c>
      <c r="AT131" s="235" t="s">
        <v>145</v>
      </c>
      <c r="AU131" s="235" t="s">
        <v>82</v>
      </c>
      <c r="AY131" s="18" t="s">
        <v>143</v>
      </c>
      <c r="BE131" s="236">
        <f>IF(N131="základní",J131,0)</f>
        <v>8400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8" t="s">
        <v>80</v>
      </c>
      <c r="BK131" s="236">
        <f>ROUND(I131*H131,2)</f>
        <v>8400</v>
      </c>
      <c r="BL131" s="18" t="s">
        <v>215</v>
      </c>
      <c r="BM131" s="235" t="s">
        <v>150</v>
      </c>
    </row>
    <row r="132" s="2" customFormat="1" ht="24.15" customHeight="1">
      <c r="A132" s="33"/>
      <c r="B132" s="34"/>
      <c r="C132" s="225" t="s">
        <v>159</v>
      </c>
      <c r="D132" s="225" t="s">
        <v>145</v>
      </c>
      <c r="E132" s="226" t="s">
        <v>1233</v>
      </c>
      <c r="F132" s="227" t="s">
        <v>1234</v>
      </c>
      <c r="G132" s="228" t="s">
        <v>805</v>
      </c>
      <c r="H132" s="229">
        <v>2</v>
      </c>
      <c r="I132" s="230">
        <v>1600</v>
      </c>
      <c r="J132" s="230">
        <f>ROUND(I132*H132,2)</f>
        <v>3200</v>
      </c>
      <c r="K132" s="227" t="s">
        <v>1</v>
      </c>
      <c r="L132" s="39"/>
      <c r="M132" s="231" t="s">
        <v>1</v>
      </c>
      <c r="N132" s="232" t="s">
        <v>37</v>
      </c>
      <c r="O132" s="233">
        <v>0</v>
      </c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35" t="s">
        <v>215</v>
      </c>
      <c r="AT132" s="235" t="s">
        <v>145</v>
      </c>
      <c r="AU132" s="235" t="s">
        <v>82</v>
      </c>
      <c r="AY132" s="18" t="s">
        <v>143</v>
      </c>
      <c r="BE132" s="236">
        <f>IF(N132="základní",J132,0)</f>
        <v>3200</v>
      </c>
      <c r="BF132" s="236">
        <f>IF(N132="snížená",J132,0)</f>
        <v>0</v>
      </c>
      <c r="BG132" s="236">
        <f>IF(N132="zákl. přenesená",J132,0)</f>
        <v>0</v>
      </c>
      <c r="BH132" s="236">
        <f>IF(N132="sníž. přenesená",J132,0)</f>
        <v>0</v>
      </c>
      <c r="BI132" s="236">
        <f>IF(N132="nulová",J132,0)</f>
        <v>0</v>
      </c>
      <c r="BJ132" s="18" t="s">
        <v>80</v>
      </c>
      <c r="BK132" s="236">
        <f>ROUND(I132*H132,2)</f>
        <v>3200</v>
      </c>
      <c r="BL132" s="18" t="s">
        <v>215</v>
      </c>
      <c r="BM132" s="235" t="s">
        <v>177</v>
      </c>
    </row>
    <row r="133" s="2" customFormat="1" ht="37.8" customHeight="1">
      <c r="A133" s="33"/>
      <c r="B133" s="34"/>
      <c r="C133" s="225" t="s">
        <v>150</v>
      </c>
      <c r="D133" s="225" t="s">
        <v>145</v>
      </c>
      <c r="E133" s="226" t="s">
        <v>1235</v>
      </c>
      <c r="F133" s="227" t="s">
        <v>1236</v>
      </c>
      <c r="G133" s="228" t="s">
        <v>805</v>
      </c>
      <c r="H133" s="229">
        <v>10</v>
      </c>
      <c r="I133" s="230">
        <v>700</v>
      </c>
      <c r="J133" s="230">
        <f>ROUND(I133*H133,2)</f>
        <v>7000</v>
      </c>
      <c r="K133" s="227" t="s">
        <v>1</v>
      </c>
      <c r="L133" s="39"/>
      <c r="M133" s="231" t="s">
        <v>1</v>
      </c>
      <c r="N133" s="232" t="s">
        <v>37</v>
      </c>
      <c r="O133" s="233">
        <v>0</v>
      </c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35" t="s">
        <v>215</v>
      </c>
      <c r="AT133" s="235" t="s">
        <v>145</v>
      </c>
      <c r="AU133" s="235" t="s">
        <v>82</v>
      </c>
      <c r="AY133" s="18" t="s">
        <v>143</v>
      </c>
      <c r="BE133" s="236">
        <f>IF(N133="základní",J133,0)</f>
        <v>7000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8" t="s">
        <v>80</v>
      </c>
      <c r="BK133" s="236">
        <f>ROUND(I133*H133,2)</f>
        <v>7000</v>
      </c>
      <c r="BL133" s="18" t="s">
        <v>215</v>
      </c>
      <c r="BM133" s="235" t="s">
        <v>188</v>
      </c>
    </row>
    <row r="134" s="2" customFormat="1" ht="37.8" customHeight="1">
      <c r="A134" s="33"/>
      <c r="B134" s="34"/>
      <c r="C134" s="225" t="s">
        <v>171</v>
      </c>
      <c r="D134" s="225" t="s">
        <v>145</v>
      </c>
      <c r="E134" s="226" t="s">
        <v>1237</v>
      </c>
      <c r="F134" s="227" t="s">
        <v>1238</v>
      </c>
      <c r="G134" s="228" t="s">
        <v>805</v>
      </c>
      <c r="H134" s="229">
        <v>2</v>
      </c>
      <c r="I134" s="230">
        <v>700</v>
      </c>
      <c r="J134" s="230">
        <f>ROUND(I134*H134,2)</f>
        <v>1400</v>
      </c>
      <c r="K134" s="227" t="s">
        <v>1</v>
      </c>
      <c r="L134" s="39"/>
      <c r="M134" s="231" t="s">
        <v>1</v>
      </c>
      <c r="N134" s="232" t="s">
        <v>37</v>
      </c>
      <c r="O134" s="233">
        <v>0</v>
      </c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35" t="s">
        <v>215</v>
      </c>
      <c r="AT134" s="235" t="s">
        <v>145</v>
      </c>
      <c r="AU134" s="235" t="s">
        <v>82</v>
      </c>
      <c r="AY134" s="18" t="s">
        <v>143</v>
      </c>
      <c r="BE134" s="236">
        <f>IF(N134="základní",J134,0)</f>
        <v>1400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8" t="s">
        <v>80</v>
      </c>
      <c r="BK134" s="236">
        <f>ROUND(I134*H134,2)</f>
        <v>1400</v>
      </c>
      <c r="BL134" s="18" t="s">
        <v>215</v>
      </c>
      <c r="BM134" s="235" t="s">
        <v>196</v>
      </c>
    </row>
    <row r="135" s="2" customFormat="1" ht="37.8" customHeight="1">
      <c r="A135" s="33"/>
      <c r="B135" s="34"/>
      <c r="C135" s="225" t="s">
        <v>177</v>
      </c>
      <c r="D135" s="225" t="s">
        <v>145</v>
      </c>
      <c r="E135" s="226" t="s">
        <v>1239</v>
      </c>
      <c r="F135" s="227" t="s">
        <v>1240</v>
      </c>
      <c r="G135" s="228" t="s">
        <v>805</v>
      </c>
      <c r="H135" s="229">
        <v>4</v>
      </c>
      <c r="I135" s="230">
        <v>750</v>
      </c>
      <c r="J135" s="230">
        <f>ROUND(I135*H135,2)</f>
        <v>3000</v>
      </c>
      <c r="K135" s="227" t="s">
        <v>1</v>
      </c>
      <c r="L135" s="39"/>
      <c r="M135" s="231" t="s">
        <v>1</v>
      </c>
      <c r="N135" s="232" t="s">
        <v>37</v>
      </c>
      <c r="O135" s="233">
        <v>0</v>
      </c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35" t="s">
        <v>215</v>
      </c>
      <c r="AT135" s="235" t="s">
        <v>145</v>
      </c>
      <c r="AU135" s="235" t="s">
        <v>82</v>
      </c>
      <c r="AY135" s="18" t="s">
        <v>143</v>
      </c>
      <c r="BE135" s="236">
        <f>IF(N135="základní",J135,0)</f>
        <v>3000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8" t="s">
        <v>80</v>
      </c>
      <c r="BK135" s="236">
        <f>ROUND(I135*H135,2)</f>
        <v>3000</v>
      </c>
      <c r="BL135" s="18" t="s">
        <v>215</v>
      </c>
      <c r="BM135" s="235" t="s">
        <v>206</v>
      </c>
    </row>
    <row r="136" s="2" customFormat="1" ht="37.8" customHeight="1">
      <c r="A136" s="33"/>
      <c r="B136" s="34"/>
      <c r="C136" s="225" t="s">
        <v>182</v>
      </c>
      <c r="D136" s="225" t="s">
        <v>145</v>
      </c>
      <c r="E136" s="226" t="s">
        <v>1241</v>
      </c>
      <c r="F136" s="227" t="s">
        <v>1242</v>
      </c>
      <c r="G136" s="228" t="s">
        <v>805</v>
      </c>
      <c r="H136" s="229">
        <v>2</v>
      </c>
      <c r="I136" s="230">
        <v>550</v>
      </c>
      <c r="J136" s="230">
        <f>ROUND(I136*H136,2)</f>
        <v>1100</v>
      </c>
      <c r="K136" s="227" t="s">
        <v>1</v>
      </c>
      <c r="L136" s="39"/>
      <c r="M136" s="231" t="s">
        <v>1</v>
      </c>
      <c r="N136" s="232" t="s">
        <v>37</v>
      </c>
      <c r="O136" s="233">
        <v>0</v>
      </c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35" t="s">
        <v>215</v>
      </c>
      <c r="AT136" s="235" t="s">
        <v>145</v>
      </c>
      <c r="AU136" s="235" t="s">
        <v>82</v>
      </c>
      <c r="AY136" s="18" t="s">
        <v>143</v>
      </c>
      <c r="BE136" s="236">
        <f>IF(N136="základní",J136,0)</f>
        <v>1100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8" t="s">
        <v>80</v>
      </c>
      <c r="BK136" s="236">
        <f>ROUND(I136*H136,2)</f>
        <v>1100</v>
      </c>
      <c r="BL136" s="18" t="s">
        <v>215</v>
      </c>
      <c r="BM136" s="235" t="s">
        <v>217</v>
      </c>
    </row>
    <row r="137" s="2" customFormat="1" ht="24.15" customHeight="1">
      <c r="A137" s="33"/>
      <c r="B137" s="34"/>
      <c r="C137" s="225" t="s">
        <v>188</v>
      </c>
      <c r="D137" s="225" t="s">
        <v>145</v>
      </c>
      <c r="E137" s="226" t="s">
        <v>1243</v>
      </c>
      <c r="F137" s="227" t="s">
        <v>1244</v>
      </c>
      <c r="G137" s="228" t="s">
        <v>805</v>
      </c>
      <c r="H137" s="229">
        <v>1</v>
      </c>
      <c r="I137" s="230">
        <v>800</v>
      </c>
      <c r="J137" s="230">
        <f>ROUND(I137*H137,2)</f>
        <v>800</v>
      </c>
      <c r="K137" s="227" t="s">
        <v>1</v>
      </c>
      <c r="L137" s="39"/>
      <c r="M137" s="231" t="s">
        <v>1</v>
      </c>
      <c r="N137" s="232" t="s">
        <v>37</v>
      </c>
      <c r="O137" s="233">
        <v>0</v>
      </c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35" t="s">
        <v>215</v>
      </c>
      <c r="AT137" s="235" t="s">
        <v>145</v>
      </c>
      <c r="AU137" s="235" t="s">
        <v>82</v>
      </c>
      <c r="AY137" s="18" t="s">
        <v>143</v>
      </c>
      <c r="BE137" s="236">
        <f>IF(N137="základní",J137,0)</f>
        <v>800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8" t="s">
        <v>80</v>
      </c>
      <c r="BK137" s="236">
        <f>ROUND(I137*H137,2)</f>
        <v>800</v>
      </c>
      <c r="BL137" s="18" t="s">
        <v>215</v>
      </c>
      <c r="BM137" s="235" t="s">
        <v>215</v>
      </c>
    </row>
    <row r="138" s="2" customFormat="1" ht="14.4" customHeight="1">
      <c r="A138" s="33"/>
      <c r="B138" s="34"/>
      <c r="C138" s="225" t="s">
        <v>192</v>
      </c>
      <c r="D138" s="225" t="s">
        <v>145</v>
      </c>
      <c r="E138" s="226" t="s">
        <v>1245</v>
      </c>
      <c r="F138" s="227" t="s">
        <v>1246</v>
      </c>
      <c r="G138" s="228" t="s">
        <v>1247</v>
      </c>
      <c r="H138" s="229">
        <v>2</v>
      </c>
      <c r="I138" s="230">
        <v>280</v>
      </c>
      <c r="J138" s="230">
        <f>ROUND(I138*H138,2)</f>
        <v>560</v>
      </c>
      <c r="K138" s="227" t="s">
        <v>1</v>
      </c>
      <c r="L138" s="39"/>
      <c r="M138" s="231" t="s">
        <v>1</v>
      </c>
      <c r="N138" s="232" t="s">
        <v>37</v>
      </c>
      <c r="O138" s="233">
        <v>0</v>
      </c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35" t="s">
        <v>215</v>
      </c>
      <c r="AT138" s="235" t="s">
        <v>145</v>
      </c>
      <c r="AU138" s="235" t="s">
        <v>82</v>
      </c>
      <c r="AY138" s="18" t="s">
        <v>143</v>
      </c>
      <c r="BE138" s="236">
        <f>IF(N138="základní",J138,0)</f>
        <v>560</v>
      </c>
      <c r="BF138" s="236">
        <f>IF(N138="snížená",J138,0)</f>
        <v>0</v>
      </c>
      <c r="BG138" s="236">
        <f>IF(N138="zákl. přenesená",J138,0)</f>
        <v>0</v>
      </c>
      <c r="BH138" s="236">
        <f>IF(N138="sníž. přenesená",J138,0)</f>
        <v>0</v>
      </c>
      <c r="BI138" s="236">
        <f>IF(N138="nulová",J138,0)</f>
        <v>0</v>
      </c>
      <c r="BJ138" s="18" t="s">
        <v>80</v>
      </c>
      <c r="BK138" s="236">
        <f>ROUND(I138*H138,2)</f>
        <v>560</v>
      </c>
      <c r="BL138" s="18" t="s">
        <v>215</v>
      </c>
      <c r="BM138" s="235" t="s">
        <v>233</v>
      </c>
    </row>
    <row r="139" s="2" customFormat="1" ht="37.8" customHeight="1">
      <c r="A139" s="33"/>
      <c r="B139" s="34"/>
      <c r="C139" s="225" t="s">
        <v>196</v>
      </c>
      <c r="D139" s="225" t="s">
        <v>145</v>
      </c>
      <c r="E139" s="226" t="s">
        <v>1248</v>
      </c>
      <c r="F139" s="227" t="s">
        <v>1249</v>
      </c>
      <c r="G139" s="228" t="s">
        <v>180</v>
      </c>
      <c r="H139" s="229">
        <v>95</v>
      </c>
      <c r="I139" s="230">
        <v>600</v>
      </c>
      <c r="J139" s="230">
        <f>ROUND(I139*H139,2)</f>
        <v>57000</v>
      </c>
      <c r="K139" s="227" t="s">
        <v>1</v>
      </c>
      <c r="L139" s="39"/>
      <c r="M139" s="231" t="s">
        <v>1</v>
      </c>
      <c r="N139" s="232" t="s">
        <v>37</v>
      </c>
      <c r="O139" s="233">
        <v>0</v>
      </c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35" t="s">
        <v>215</v>
      </c>
      <c r="AT139" s="235" t="s">
        <v>145</v>
      </c>
      <c r="AU139" s="235" t="s">
        <v>82</v>
      </c>
      <c r="AY139" s="18" t="s">
        <v>143</v>
      </c>
      <c r="BE139" s="236">
        <f>IF(N139="základní",J139,0)</f>
        <v>57000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8" t="s">
        <v>80</v>
      </c>
      <c r="BK139" s="236">
        <f>ROUND(I139*H139,2)</f>
        <v>57000</v>
      </c>
      <c r="BL139" s="18" t="s">
        <v>215</v>
      </c>
      <c r="BM139" s="235" t="s">
        <v>241</v>
      </c>
    </row>
    <row r="140" s="2" customFormat="1" ht="24.15" customHeight="1">
      <c r="A140" s="33"/>
      <c r="B140" s="34"/>
      <c r="C140" s="225" t="s">
        <v>200</v>
      </c>
      <c r="D140" s="225" t="s">
        <v>145</v>
      </c>
      <c r="E140" s="226" t="s">
        <v>1250</v>
      </c>
      <c r="F140" s="227" t="s">
        <v>1251</v>
      </c>
      <c r="G140" s="228" t="s">
        <v>180</v>
      </c>
      <c r="H140" s="229">
        <v>35</v>
      </c>
      <c r="I140" s="230">
        <v>500</v>
      </c>
      <c r="J140" s="230">
        <f>ROUND(I140*H140,2)</f>
        <v>17500</v>
      </c>
      <c r="K140" s="227" t="s">
        <v>1</v>
      </c>
      <c r="L140" s="39"/>
      <c r="M140" s="231" t="s">
        <v>1</v>
      </c>
      <c r="N140" s="232" t="s">
        <v>37</v>
      </c>
      <c r="O140" s="233">
        <v>0</v>
      </c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35" t="s">
        <v>215</v>
      </c>
      <c r="AT140" s="235" t="s">
        <v>145</v>
      </c>
      <c r="AU140" s="235" t="s">
        <v>82</v>
      </c>
      <c r="AY140" s="18" t="s">
        <v>143</v>
      </c>
      <c r="BE140" s="236">
        <f>IF(N140="základní",J140,0)</f>
        <v>17500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8" t="s">
        <v>80</v>
      </c>
      <c r="BK140" s="236">
        <f>ROUND(I140*H140,2)</f>
        <v>17500</v>
      </c>
      <c r="BL140" s="18" t="s">
        <v>215</v>
      </c>
      <c r="BM140" s="235" t="s">
        <v>252</v>
      </c>
    </row>
    <row r="141" s="2" customFormat="1" ht="24.15" customHeight="1">
      <c r="A141" s="33"/>
      <c r="B141" s="34"/>
      <c r="C141" s="225" t="s">
        <v>206</v>
      </c>
      <c r="D141" s="225" t="s">
        <v>145</v>
      </c>
      <c r="E141" s="226" t="s">
        <v>1252</v>
      </c>
      <c r="F141" s="227" t="s">
        <v>1253</v>
      </c>
      <c r="G141" s="228" t="s">
        <v>180</v>
      </c>
      <c r="H141" s="229">
        <v>30</v>
      </c>
      <c r="I141" s="230">
        <v>400</v>
      </c>
      <c r="J141" s="230">
        <f>ROUND(I141*H141,2)</f>
        <v>12000</v>
      </c>
      <c r="K141" s="227" t="s">
        <v>1</v>
      </c>
      <c r="L141" s="39"/>
      <c r="M141" s="231" t="s">
        <v>1</v>
      </c>
      <c r="N141" s="232" t="s">
        <v>37</v>
      </c>
      <c r="O141" s="233">
        <v>0</v>
      </c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35" t="s">
        <v>215</v>
      </c>
      <c r="AT141" s="235" t="s">
        <v>145</v>
      </c>
      <c r="AU141" s="235" t="s">
        <v>82</v>
      </c>
      <c r="AY141" s="18" t="s">
        <v>143</v>
      </c>
      <c r="BE141" s="236">
        <f>IF(N141="základní",J141,0)</f>
        <v>12000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8" t="s">
        <v>80</v>
      </c>
      <c r="BK141" s="236">
        <f>ROUND(I141*H141,2)</f>
        <v>12000</v>
      </c>
      <c r="BL141" s="18" t="s">
        <v>215</v>
      </c>
      <c r="BM141" s="235" t="s">
        <v>273</v>
      </c>
    </row>
    <row r="142" s="2" customFormat="1" ht="37.8" customHeight="1">
      <c r="A142" s="33"/>
      <c r="B142" s="34"/>
      <c r="C142" s="225" t="s">
        <v>212</v>
      </c>
      <c r="D142" s="225" t="s">
        <v>145</v>
      </c>
      <c r="E142" s="226" t="s">
        <v>1254</v>
      </c>
      <c r="F142" s="227" t="s">
        <v>1255</v>
      </c>
      <c r="G142" s="228" t="s">
        <v>180</v>
      </c>
      <c r="H142" s="229">
        <v>2</v>
      </c>
      <c r="I142" s="230">
        <v>900</v>
      </c>
      <c r="J142" s="230">
        <f>ROUND(I142*H142,2)</f>
        <v>1800</v>
      </c>
      <c r="K142" s="227" t="s">
        <v>1</v>
      </c>
      <c r="L142" s="39"/>
      <c r="M142" s="231" t="s">
        <v>1</v>
      </c>
      <c r="N142" s="232" t="s">
        <v>37</v>
      </c>
      <c r="O142" s="233">
        <v>0</v>
      </c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35" t="s">
        <v>215</v>
      </c>
      <c r="AT142" s="235" t="s">
        <v>145</v>
      </c>
      <c r="AU142" s="235" t="s">
        <v>82</v>
      </c>
      <c r="AY142" s="18" t="s">
        <v>143</v>
      </c>
      <c r="BE142" s="236">
        <f>IF(N142="základní",J142,0)</f>
        <v>1800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8" t="s">
        <v>80</v>
      </c>
      <c r="BK142" s="236">
        <f>ROUND(I142*H142,2)</f>
        <v>1800</v>
      </c>
      <c r="BL142" s="18" t="s">
        <v>215</v>
      </c>
      <c r="BM142" s="235" t="s">
        <v>282</v>
      </c>
    </row>
    <row r="143" s="12" customFormat="1" ht="22.8" customHeight="1">
      <c r="A143" s="12"/>
      <c r="B143" s="210"/>
      <c r="C143" s="211"/>
      <c r="D143" s="212" t="s">
        <v>71</v>
      </c>
      <c r="E143" s="223" t="s">
        <v>82</v>
      </c>
      <c r="F143" s="223" t="s">
        <v>1256</v>
      </c>
      <c r="G143" s="211"/>
      <c r="H143" s="211"/>
      <c r="I143" s="211"/>
      <c r="J143" s="224">
        <f>BK143</f>
        <v>319150</v>
      </c>
      <c r="K143" s="211"/>
      <c r="L143" s="215"/>
      <c r="M143" s="216"/>
      <c r="N143" s="217"/>
      <c r="O143" s="217"/>
      <c r="P143" s="218">
        <f>SUM(P144:P153)</f>
        <v>0</v>
      </c>
      <c r="Q143" s="217"/>
      <c r="R143" s="218">
        <f>SUM(R144:R153)</f>
        <v>0</v>
      </c>
      <c r="S143" s="217"/>
      <c r="T143" s="219">
        <f>SUM(T144:T153)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0" t="s">
        <v>80</v>
      </c>
      <c r="AT143" s="221" t="s">
        <v>71</v>
      </c>
      <c r="AU143" s="221" t="s">
        <v>80</v>
      </c>
      <c r="AY143" s="220" t="s">
        <v>143</v>
      </c>
      <c r="BK143" s="222">
        <f>SUM(BK144:BK153)</f>
        <v>319150</v>
      </c>
    </row>
    <row r="144" s="2" customFormat="1" ht="62.7" customHeight="1">
      <c r="A144" s="33"/>
      <c r="B144" s="34"/>
      <c r="C144" s="225" t="s">
        <v>217</v>
      </c>
      <c r="D144" s="225" t="s">
        <v>145</v>
      </c>
      <c r="E144" s="226" t="s">
        <v>1257</v>
      </c>
      <c r="F144" s="227" t="s">
        <v>1258</v>
      </c>
      <c r="G144" s="228" t="s">
        <v>805</v>
      </c>
      <c r="H144" s="229">
        <v>1</v>
      </c>
      <c r="I144" s="230">
        <v>230000</v>
      </c>
      <c r="J144" s="230">
        <f>ROUND(I144*H144,2)</f>
        <v>230000</v>
      </c>
      <c r="K144" s="227" t="s">
        <v>1</v>
      </c>
      <c r="L144" s="39"/>
      <c r="M144" s="231" t="s">
        <v>1</v>
      </c>
      <c r="N144" s="232" t="s">
        <v>37</v>
      </c>
      <c r="O144" s="233">
        <v>0</v>
      </c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35" t="s">
        <v>215</v>
      </c>
      <c r="AT144" s="235" t="s">
        <v>145</v>
      </c>
      <c r="AU144" s="235" t="s">
        <v>82</v>
      </c>
      <c r="AY144" s="18" t="s">
        <v>143</v>
      </c>
      <c r="BE144" s="236">
        <f>IF(N144="základní",J144,0)</f>
        <v>230000</v>
      </c>
      <c r="BF144" s="236">
        <f>IF(N144="snížená",J144,0)</f>
        <v>0</v>
      </c>
      <c r="BG144" s="236">
        <f>IF(N144="zákl. přenesená",J144,0)</f>
        <v>0</v>
      </c>
      <c r="BH144" s="236">
        <f>IF(N144="sníž. přenesená",J144,0)</f>
        <v>0</v>
      </c>
      <c r="BI144" s="236">
        <f>IF(N144="nulová",J144,0)</f>
        <v>0</v>
      </c>
      <c r="BJ144" s="18" t="s">
        <v>80</v>
      </c>
      <c r="BK144" s="236">
        <f>ROUND(I144*H144,2)</f>
        <v>230000</v>
      </c>
      <c r="BL144" s="18" t="s">
        <v>215</v>
      </c>
      <c r="BM144" s="235" t="s">
        <v>295</v>
      </c>
    </row>
    <row r="145" s="2" customFormat="1" ht="14.4" customHeight="1">
      <c r="A145" s="33"/>
      <c r="B145" s="34"/>
      <c r="C145" s="225" t="s">
        <v>8</v>
      </c>
      <c r="D145" s="225" t="s">
        <v>145</v>
      </c>
      <c r="E145" s="226" t="s">
        <v>1259</v>
      </c>
      <c r="F145" s="227" t="s">
        <v>1260</v>
      </c>
      <c r="G145" s="228" t="s">
        <v>805</v>
      </c>
      <c r="H145" s="229">
        <v>4</v>
      </c>
      <c r="I145" s="230">
        <v>2000</v>
      </c>
      <c r="J145" s="230">
        <f>ROUND(I145*H145,2)</f>
        <v>8000</v>
      </c>
      <c r="K145" s="227" t="s">
        <v>1</v>
      </c>
      <c r="L145" s="39"/>
      <c r="M145" s="231" t="s">
        <v>1</v>
      </c>
      <c r="N145" s="232" t="s">
        <v>37</v>
      </c>
      <c r="O145" s="233">
        <v>0</v>
      </c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35" t="s">
        <v>215</v>
      </c>
      <c r="AT145" s="235" t="s">
        <v>145</v>
      </c>
      <c r="AU145" s="235" t="s">
        <v>82</v>
      </c>
      <c r="AY145" s="18" t="s">
        <v>143</v>
      </c>
      <c r="BE145" s="236">
        <f>IF(N145="základní",J145,0)</f>
        <v>8000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8" t="s">
        <v>80</v>
      </c>
      <c r="BK145" s="236">
        <f>ROUND(I145*H145,2)</f>
        <v>8000</v>
      </c>
      <c r="BL145" s="18" t="s">
        <v>215</v>
      </c>
      <c r="BM145" s="235" t="s">
        <v>310</v>
      </c>
    </row>
    <row r="146" s="2" customFormat="1" ht="24.15" customHeight="1">
      <c r="A146" s="33"/>
      <c r="B146" s="34"/>
      <c r="C146" s="225" t="s">
        <v>215</v>
      </c>
      <c r="D146" s="225" t="s">
        <v>145</v>
      </c>
      <c r="E146" s="226" t="s">
        <v>1261</v>
      </c>
      <c r="F146" s="227" t="s">
        <v>1262</v>
      </c>
      <c r="G146" s="228" t="s">
        <v>805</v>
      </c>
      <c r="H146" s="229">
        <v>2</v>
      </c>
      <c r="I146" s="230">
        <v>1600</v>
      </c>
      <c r="J146" s="230">
        <f>ROUND(I146*H146,2)</f>
        <v>3200</v>
      </c>
      <c r="K146" s="227" t="s">
        <v>1</v>
      </c>
      <c r="L146" s="39"/>
      <c r="M146" s="231" t="s">
        <v>1</v>
      </c>
      <c r="N146" s="232" t="s">
        <v>37</v>
      </c>
      <c r="O146" s="233">
        <v>0</v>
      </c>
      <c r="P146" s="233">
        <f>O146*H146</f>
        <v>0</v>
      </c>
      <c r="Q146" s="233">
        <v>0</v>
      </c>
      <c r="R146" s="233">
        <f>Q146*H146</f>
        <v>0</v>
      </c>
      <c r="S146" s="233">
        <v>0</v>
      </c>
      <c r="T146" s="234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35" t="s">
        <v>215</v>
      </c>
      <c r="AT146" s="235" t="s">
        <v>145</v>
      </c>
      <c r="AU146" s="235" t="s">
        <v>82</v>
      </c>
      <c r="AY146" s="18" t="s">
        <v>143</v>
      </c>
      <c r="BE146" s="236">
        <f>IF(N146="základní",J146,0)</f>
        <v>3200</v>
      </c>
      <c r="BF146" s="236">
        <f>IF(N146="snížená",J146,0)</f>
        <v>0</v>
      </c>
      <c r="BG146" s="236">
        <f>IF(N146="zákl. přenesená",J146,0)</f>
        <v>0</v>
      </c>
      <c r="BH146" s="236">
        <f>IF(N146="sníž. přenesená",J146,0)</f>
        <v>0</v>
      </c>
      <c r="BI146" s="236">
        <f>IF(N146="nulová",J146,0)</f>
        <v>0</v>
      </c>
      <c r="BJ146" s="18" t="s">
        <v>80</v>
      </c>
      <c r="BK146" s="236">
        <f>ROUND(I146*H146,2)</f>
        <v>3200</v>
      </c>
      <c r="BL146" s="18" t="s">
        <v>215</v>
      </c>
      <c r="BM146" s="235" t="s">
        <v>322</v>
      </c>
    </row>
    <row r="147" s="2" customFormat="1" ht="37.8" customHeight="1">
      <c r="A147" s="33"/>
      <c r="B147" s="34"/>
      <c r="C147" s="225" t="s">
        <v>227</v>
      </c>
      <c r="D147" s="225" t="s">
        <v>145</v>
      </c>
      <c r="E147" s="226" t="s">
        <v>1263</v>
      </c>
      <c r="F147" s="227" t="s">
        <v>1236</v>
      </c>
      <c r="G147" s="228" t="s">
        <v>805</v>
      </c>
      <c r="H147" s="229">
        <v>8</v>
      </c>
      <c r="I147" s="230">
        <v>700</v>
      </c>
      <c r="J147" s="230">
        <f>ROUND(I147*H147,2)</f>
        <v>5600</v>
      </c>
      <c r="K147" s="227" t="s">
        <v>1</v>
      </c>
      <c r="L147" s="39"/>
      <c r="M147" s="231" t="s">
        <v>1</v>
      </c>
      <c r="N147" s="232" t="s">
        <v>37</v>
      </c>
      <c r="O147" s="233">
        <v>0</v>
      </c>
      <c r="P147" s="233">
        <f>O147*H147</f>
        <v>0</v>
      </c>
      <c r="Q147" s="233">
        <v>0</v>
      </c>
      <c r="R147" s="233">
        <f>Q147*H147</f>
        <v>0</v>
      </c>
      <c r="S147" s="233">
        <v>0</v>
      </c>
      <c r="T147" s="23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35" t="s">
        <v>215</v>
      </c>
      <c r="AT147" s="235" t="s">
        <v>145</v>
      </c>
      <c r="AU147" s="235" t="s">
        <v>82</v>
      </c>
      <c r="AY147" s="18" t="s">
        <v>143</v>
      </c>
      <c r="BE147" s="236">
        <f>IF(N147="základní",J147,0)</f>
        <v>5600</v>
      </c>
      <c r="BF147" s="236">
        <f>IF(N147="snížená",J147,0)</f>
        <v>0</v>
      </c>
      <c r="BG147" s="236">
        <f>IF(N147="zákl. přenesená",J147,0)</f>
        <v>0</v>
      </c>
      <c r="BH147" s="236">
        <f>IF(N147="sníž. přenesená",J147,0)</f>
        <v>0</v>
      </c>
      <c r="BI147" s="236">
        <f>IF(N147="nulová",J147,0)</f>
        <v>0</v>
      </c>
      <c r="BJ147" s="18" t="s">
        <v>80</v>
      </c>
      <c r="BK147" s="236">
        <f>ROUND(I147*H147,2)</f>
        <v>5600</v>
      </c>
      <c r="BL147" s="18" t="s">
        <v>215</v>
      </c>
      <c r="BM147" s="235" t="s">
        <v>332</v>
      </c>
    </row>
    <row r="148" s="2" customFormat="1" ht="37.8" customHeight="1">
      <c r="A148" s="33"/>
      <c r="B148" s="34"/>
      <c r="C148" s="225" t="s">
        <v>233</v>
      </c>
      <c r="D148" s="225" t="s">
        <v>145</v>
      </c>
      <c r="E148" s="226" t="s">
        <v>1264</v>
      </c>
      <c r="F148" s="227" t="s">
        <v>1265</v>
      </c>
      <c r="G148" s="228" t="s">
        <v>805</v>
      </c>
      <c r="H148" s="229">
        <v>4</v>
      </c>
      <c r="I148" s="230">
        <v>700</v>
      </c>
      <c r="J148" s="230">
        <f>ROUND(I148*H148,2)</f>
        <v>2800</v>
      </c>
      <c r="K148" s="227" t="s">
        <v>1</v>
      </c>
      <c r="L148" s="39"/>
      <c r="M148" s="231" t="s">
        <v>1</v>
      </c>
      <c r="N148" s="232" t="s">
        <v>37</v>
      </c>
      <c r="O148" s="233">
        <v>0</v>
      </c>
      <c r="P148" s="233">
        <f>O148*H148</f>
        <v>0</v>
      </c>
      <c r="Q148" s="233">
        <v>0</v>
      </c>
      <c r="R148" s="233">
        <f>Q148*H148</f>
        <v>0</v>
      </c>
      <c r="S148" s="233">
        <v>0</v>
      </c>
      <c r="T148" s="234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35" t="s">
        <v>215</v>
      </c>
      <c r="AT148" s="235" t="s">
        <v>145</v>
      </c>
      <c r="AU148" s="235" t="s">
        <v>82</v>
      </c>
      <c r="AY148" s="18" t="s">
        <v>143</v>
      </c>
      <c r="BE148" s="236">
        <f>IF(N148="základní",J148,0)</f>
        <v>2800</v>
      </c>
      <c r="BF148" s="236">
        <f>IF(N148="snížená",J148,0)</f>
        <v>0</v>
      </c>
      <c r="BG148" s="236">
        <f>IF(N148="zákl. přenesená",J148,0)</f>
        <v>0</v>
      </c>
      <c r="BH148" s="236">
        <f>IF(N148="sníž. přenesená",J148,0)</f>
        <v>0</v>
      </c>
      <c r="BI148" s="236">
        <f>IF(N148="nulová",J148,0)</f>
        <v>0</v>
      </c>
      <c r="BJ148" s="18" t="s">
        <v>80</v>
      </c>
      <c r="BK148" s="236">
        <f>ROUND(I148*H148,2)</f>
        <v>2800</v>
      </c>
      <c r="BL148" s="18" t="s">
        <v>215</v>
      </c>
      <c r="BM148" s="235" t="s">
        <v>341</v>
      </c>
    </row>
    <row r="149" s="2" customFormat="1" ht="37.8" customHeight="1">
      <c r="A149" s="33"/>
      <c r="B149" s="34"/>
      <c r="C149" s="225" t="s">
        <v>237</v>
      </c>
      <c r="D149" s="225" t="s">
        <v>145</v>
      </c>
      <c r="E149" s="226" t="s">
        <v>1266</v>
      </c>
      <c r="F149" s="227" t="s">
        <v>1242</v>
      </c>
      <c r="G149" s="228" t="s">
        <v>805</v>
      </c>
      <c r="H149" s="229">
        <v>3</v>
      </c>
      <c r="I149" s="230">
        <v>550</v>
      </c>
      <c r="J149" s="230">
        <f>ROUND(I149*H149,2)</f>
        <v>1650</v>
      </c>
      <c r="K149" s="227" t="s">
        <v>1</v>
      </c>
      <c r="L149" s="39"/>
      <c r="M149" s="231" t="s">
        <v>1</v>
      </c>
      <c r="N149" s="232" t="s">
        <v>37</v>
      </c>
      <c r="O149" s="233">
        <v>0</v>
      </c>
      <c r="P149" s="233">
        <f>O149*H149</f>
        <v>0</v>
      </c>
      <c r="Q149" s="233">
        <v>0</v>
      </c>
      <c r="R149" s="233">
        <f>Q149*H149</f>
        <v>0</v>
      </c>
      <c r="S149" s="233">
        <v>0</v>
      </c>
      <c r="T149" s="23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35" t="s">
        <v>215</v>
      </c>
      <c r="AT149" s="235" t="s">
        <v>145</v>
      </c>
      <c r="AU149" s="235" t="s">
        <v>82</v>
      </c>
      <c r="AY149" s="18" t="s">
        <v>143</v>
      </c>
      <c r="BE149" s="236">
        <f>IF(N149="základní",J149,0)</f>
        <v>1650</v>
      </c>
      <c r="BF149" s="236">
        <f>IF(N149="snížená",J149,0)</f>
        <v>0</v>
      </c>
      <c r="BG149" s="236">
        <f>IF(N149="zákl. přenesená",J149,0)</f>
        <v>0</v>
      </c>
      <c r="BH149" s="236">
        <f>IF(N149="sníž. přenesená",J149,0)</f>
        <v>0</v>
      </c>
      <c r="BI149" s="236">
        <f>IF(N149="nulová",J149,0)</f>
        <v>0</v>
      </c>
      <c r="BJ149" s="18" t="s">
        <v>80</v>
      </c>
      <c r="BK149" s="236">
        <f>ROUND(I149*H149,2)</f>
        <v>1650</v>
      </c>
      <c r="BL149" s="18" t="s">
        <v>215</v>
      </c>
      <c r="BM149" s="235" t="s">
        <v>292</v>
      </c>
    </row>
    <row r="150" s="2" customFormat="1" ht="14.4" customHeight="1">
      <c r="A150" s="33"/>
      <c r="B150" s="34"/>
      <c r="C150" s="225" t="s">
        <v>241</v>
      </c>
      <c r="D150" s="225" t="s">
        <v>145</v>
      </c>
      <c r="E150" s="226" t="s">
        <v>1267</v>
      </c>
      <c r="F150" s="227" t="s">
        <v>1268</v>
      </c>
      <c r="G150" s="228" t="s">
        <v>805</v>
      </c>
      <c r="H150" s="229">
        <v>4</v>
      </c>
      <c r="I150" s="230">
        <v>1000</v>
      </c>
      <c r="J150" s="230">
        <f>ROUND(I150*H150,2)</f>
        <v>4000</v>
      </c>
      <c r="K150" s="227" t="s">
        <v>1</v>
      </c>
      <c r="L150" s="39"/>
      <c r="M150" s="231" t="s">
        <v>1</v>
      </c>
      <c r="N150" s="232" t="s">
        <v>37</v>
      </c>
      <c r="O150" s="233">
        <v>0</v>
      </c>
      <c r="P150" s="233">
        <f>O150*H150</f>
        <v>0</v>
      </c>
      <c r="Q150" s="233">
        <v>0</v>
      </c>
      <c r="R150" s="233">
        <f>Q150*H150</f>
        <v>0</v>
      </c>
      <c r="S150" s="233">
        <v>0</v>
      </c>
      <c r="T150" s="234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35" t="s">
        <v>215</v>
      </c>
      <c r="AT150" s="235" t="s">
        <v>145</v>
      </c>
      <c r="AU150" s="235" t="s">
        <v>82</v>
      </c>
      <c r="AY150" s="18" t="s">
        <v>143</v>
      </c>
      <c r="BE150" s="236">
        <f>IF(N150="základní",J150,0)</f>
        <v>4000</v>
      </c>
      <c r="BF150" s="236">
        <f>IF(N150="snížená",J150,0)</f>
        <v>0</v>
      </c>
      <c r="BG150" s="236">
        <f>IF(N150="zákl. přenesená",J150,0)</f>
        <v>0</v>
      </c>
      <c r="BH150" s="236">
        <f>IF(N150="sníž. přenesená",J150,0)</f>
        <v>0</v>
      </c>
      <c r="BI150" s="236">
        <f>IF(N150="nulová",J150,0)</f>
        <v>0</v>
      </c>
      <c r="BJ150" s="18" t="s">
        <v>80</v>
      </c>
      <c r="BK150" s="236">
        <f>ROUND(I150*H150,2)</f>
        <v>4000</v>
      </c>
      <c r="BL150" s="18" t="s">
        <v>215</v>
      </c>
      <c r="BM150" s="235" t="s">
        <v>373</v>
      </c>
    </row>
    <row r="151" s="2" customFormat="1" ht="37.8" customHeight="1">
      <c r="A151" s="33"/>
      <c r="B151" s="34"/>
      <c r="C151" s="225" t="s">
        <v>7</v>
      </c>
      <c r="D151" s="225" t="s">
        <v>145</v>
      </c>
      <c r="E151" s="226" t="s">
        <v>1269</v>
      </c>
      <c r="F151" s="227" t="s">
        <v>1249</v>
      </c>
      <c r="G151" s="228" t="s">
        <v>180</v>
      </c>
      <c r="H151" s="229">
        <v>75</v>
      </c>
      <c r="I151" s="230">
        <v>600</v>
      </c>
      <c r="J151" s="230">
        <f>ROUND(I151*H151,2)</f>
        <v>45000</v>
      </c>
      <c r="K151" s="227" t="s">
        <v>1</v>
      </c>
      <c r="L151" s="39"/>
      <c r="M151" s="231" t="s">
        <v>1</v>
      </c>
      <c r="N151" s="232" t="s">
        <v>37</v>
      </c>
      <c r="O151" s="233">
        <v>0</v>
      </c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4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35" t="s">
        <v>215</v>
      </c>
      <c r="AT151" s="235" t="s">
        <v>145</v>
      </c>
      <c r="AU151" s="235" t="s">
        <v>82</v>
      </c>
      <c r="AY151" s="18" t="s">
        <v>143</v>
      </c>
      <c r="BE151" s="236">
        <f>IF(N151="základní",J151,0)</f>
        <v>45000</v>
      </c>
      <c r="BF151" s="236">
        <f>IF(N151="snížená",J151,0)</f>
        <v>0</v>
      </c>
      <c r="BG151" s="236">
        <f>IF(N151="zákl. přenesená",J151,0)</f>
        <v>0</v>
      </c>
      <c r="BH151" s="236">
        <f>IF(N151="sníž. přenesená",J151,0)</f>
        <v>0</v>
      </c>
      <c r="BI151" s="236">
        <f>IF(N151="nulová",J151,0)</f>
        <v>0</v>
      </c>
      <c r="BJ151" s="18" t="s">
        <v>80</v>
      </c>
      <c r="BK151" s="236">
        <f>ROUND(I151*H151,2)</f>
        <v>45000</v>
      </c>
      <c r="BL151" s="18" t="s">
        <v>215</v>
      </c>
      <c r="BM151" s="235" t="s">
        <v>402</v>
      </c>
    </row>
    <row r="152" s="2" customFormat="1" ht="24.15" customHeight="1">
      <c r="A152" s="33"/>
      <c r="B152" s="34"/>
      <c r="C152" s="225" t="s">
        <v>252</v>
      </c>
      <c r="D152" s="225" t="s">
        <v>145</v>
      </c>
      <c r="E152" s="226" t="s">
        <v>1270</v>
      </c>
      <c r="F152" s="227" t="s">
        <v>1251</v>
      </c>
      <c r="G152" s="228" t="s">
        <v>180</v>
      </c>
      <c r="H152" s="229">
        <v>25</v>
      </c>
      <c r="I152" s="230">
        <v>500</v>
      </c>
      <c r="J152" s="230">
        <f>ROUND(I152*H152,2)</f>
        <v>12500</v>
      </c>
      <c r="K152" s="227" t="s">
        <v>1</v>
      </c>
      <c r="L152" s="39"/>
      <c r="M152" s="231" t="s">
        <v>1</v>
      </c>
      <c r="N152" s="232" t="s">
        <v>37</v>
      </c>
      <c r="O152" s="233">
        <v>0</v>
      </c>
      <c r="P152" s="233">
        <f>O152*H152</f>
        <v>0</v>
      </c>
      <c r="Q152" s="233">
        <v>0</v>
      </c>
      <c r="R152" s="233">
        <f>Q152*H152</f>
        <v>0</v>
      </c>
      <c r="S152" s="233">
        <v>0</v>
      </c>
      <c r="T152" s="23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35" t="s">
        <v>215</v>
      </c>
      <c r="AT152" s="235" t="s">
        <v>145</v>
      </c>
      <c r="AU152" s="235" t="s">
        <v>82</v>
      </c>
      <c r="AY152" s="18" t="s">
        <v>143</v>
      </c>
      <c r="BE152" s="236">
        <f>IF(N152="základní",J152,0)</f>
        <v>12500</v>
      </c>
      <c r="BF152" s="236">
        <f>IF(N152="snížená",J152,0)</f>
        <v>0</v>
      </c>
      <c r="BG152" s="236">
        <f>IF(N152="zákl. přenesená",J152,0)</f>
        <v>0</v>
      </c>
      <c r="BH152" s="236">
        <f>IF(N152="sníž. přenesená",J152,0)</f>
        <v>0</v>
      </c>
      <c r="BI152" s="236">
        <f>IF(N152="nulová",J152,0)</f>
        <v>0</v>
      </c>
      <c r="BJ152" s="18" t="s">
        <v>80</v>
      </c>
      <c r="BK152" s="236">
        <f>ROUND(I152*H152,2)</f>
        <v>12500</v>
      </c>
      <c r="BL152" s="18" t="s">
        <v>215</v>
      </c>
      <c r="BM152" s="235" t="s">
        <v>430</v>
      </c>
    </row>
    <row r="153" s="2" customFormat="1" ht="24.15" customHeight="1">
      <c r="A153" s="33"/>
      <c r="B153" s="34"/>
      <c r="C153" s="225" t="s">
        <v>257</v>
      </c>
      <c r="D153" s="225" t="s">
        <v>145</v>
      </c>
      <c r="E153" s="226" t="s">
        <v>1271</v>
      </c>
      <c r="F153" s="227" t="s">
        <v>1253</v>
      </c>
      <c r="G153" s="228" t="s">
        <v>180</v>
      </c>
      <c r="H153" s="229">
        <v>16</v>
      </c>
      <c r="I153" s="230">
        <v>400</v>
      </c>
      <c r="J153" s="230">
        <f>ROUND(I153*H153,2)</f>
        <v>6400</v>
      </c>
      <c r="K153" s="227" t="s">
        <v>1</v>
      </c>
      <c r="L153" s="39"/>
      <c r="M153" s="231" t="s">
        <v>1</v>
      </c>
      <c r="N153" s="232" t="s">
        <v>37</v>
      </c>
      <c r="O153" s="233">
        <v>0</v>
      </c>
      <c r="P153" s="233">
        <f>O153*H153</f>
        <v>0</v>
      </c>
      <c r="Q153" s="233">
        <v>0</v>
      </c>
      <c r="R153" s="233">
        <f>Q153*H153</f>
        <v>0</v>
      </c>
      <c r="S153" s="233">
        <v>0</v>
      </c>
      <c r="T153" s="23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35" t="s">
        <v>215</v>
      </c>
      <c r="AT153" s="235" t="s">
        <v>145</v>
      </c>
      <c r="AU153" s="235" t="s">
        <v>82</v>
      </c>
      <c r="AY153" s="18" t="s">
        <v>143</v>
      </c>
      <c r="BE153" s="236">
        <f>IF(N153="základní",J153,0)</f>
        <v>6400</v>
      </c>
      <c r="BF153" s="236">
        <f>IF(N153="snížená",J153,0)</f>
        <v>0</v>
      </c>
      <c r="BG153" s="236">
        <f>IF(N153="zákl. přenesená",J153,0)</f>
        <v>0</v>
      </c>
      <c r="BH153" s="236">
        <f>IF(N153="sníž. přenesená",J153,0)</f>
        <v>0</v>
      </c>
      <c r="BI153" s="236">
        <f>IF(N153="nulová",J153,0)</f>
        <v>0</v>
      </c>
      <c r="BJ153" s="18" t="s">
        <v>80</v>
      </c>
      <c r="BK153" s="236">
        <f>ROUND(I153*H153,2)</f>
        <v>6400</v>
      </c>
      <c r="BL153" s="18" t="s">
        <v>215</v>
      </c>
      <c r="BM153" s="235" t="s">
        <v>447</v>
      </c>
    </row>
    <row r="154" s="12" customFormat="1" ht="22.8" customHeight="1">
      <c r="A154" s="12"/>
      <c r="B154" s="210"/>
      <c r="C154" s="211"/>
      <c r="D154" s="212" t="s">
        <v>71</v>
      </c>
      <c r="E154" s="223" t="s">
        <v>159</v>
      </c>
      <c r="F154" s="223" t="s">
        <v>1272</v>
      </c>
      <c r="G154" s="211"/>
      <c r="H154" s="211"/>
      <c r="I154" s="211"/>
      <c r="J154" s="224">
        <f>BK154</f>
        <v>439600</v>
      </c>
      <c r="K154" s="211"/>
      <c r="L154" s="215"/>
      <c r="M154" s="216"/>
      <c r="N154" s="217"/>
      <c r="O154" s="217"/>
      <c r="P154" s="218">
        <f>SUM(P155:P169)</f>
        <v>0</v>
      </c>
      <c r="Q154" s="217"/>
      <c r="R154" s="218">
        <f>SUM(R155:R169)</f>
        <v>0</v>
      </c>
      <c r="S154" s="217"/>
      <c r="T154" s="219">
        <f>SUM(T155:T169)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0" t="s">
        <v>80</v>
      </c>
      <c r="AT154" s="221" t="s">
        <v>71</v>
      </c>
      <c r="AU154" s="221" t="s">
        <v>80</v>
      </c>
      <c r="AY154" s="220" t="s">
        <v>143</v>
      </c>
      <c r="BK154" s="222">
        <f>SUM(BK155:BK169)</f>
        <v>439600</v>
      </c>
    </row>
    <row r="155" s="2" customFormat="1" ht="62.7" customHeight="1">
      <c r="A155" s="33"/>
      <c r="B155" s="34"/>
      <c r="C155" s="225" t="s">
        <v>264</v>
      </c>
      <c r="D155" s="225" t="s">
        <v>145</v>
      </c>
      <c r="E155" s="226" t="s">
        <v>1273</v>
      </c>
      <c r="F155" s="227" t="s">
        <v>1274</v>
      </c>
      <c r="G155" s="228" t="s">
        <v>805</v>
      </c>
      <c r="H155" s="229">
        <v>1</v>
      </c>
      <c r="I155" s="230">
        <v>280000</v>
      </c>
      <c r="J155" s="230">
        <f>ROUND(I155*H155,2)</f>
        <v>280000</v>
      </c>
      <c r="K155" s="227" t="s">
        <v>1</v>
      </c>
      <c r="L155" s="39"/>
      <c r="M155" s="231" t="s">
        <v>1</v>
      </c>
      <c r="N155" s="232" t="s">
        <v>37</v>
      </c>
      <c r="O155" s="233">
        <v>0</v>
      </c>
      <c r="P155" s="233">
        <f>O155*H155</f>
        <v>0</v>
      </c>
      <c r="Q155" s="233">
        <v>0</v>
      </c>
      <c r="R155" s="233">
        <f>Q155*H155</f>
        <v>0</v>
      </c>
      <c r="S155" s="233">
        <v>0</v>
      </c>
      <c r="T155" s="234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35" t="s">
        <v>215</v>
      </c>
      <c r="AT155" s="235" t="s">
        <v>145</v>
      </c>
      <c r="AU155" s="235" t="s">
        <v>82</v>
      </c>
      <c r="AY155" s="18" t="s">
        <v>143</v>
      </c>
      <c r="BE155" s="236">
        <f>IF(N155="základní",J155,0)</f>
        <v>280000</v>
      </c>
      <c r="BF155" s="236">
        <f>IF(N155="snížená",J155,0)</f>
        <v>0</v>
      </c>
      <c r="BG155" s="236">
        <f>IF(N155="zákl. přenesená",J155,0)</f>
        <v>0</v>
      </c>
      <c r="BH155" s="236">
        <f>IF(N155="sníž. přenesená",J155,0)</f>
        <v>0</v>
      </c>
      <c r="BI155" s="236">
        <f>IF(N155="nulová",J155,0)</f>
        <v>0</v>
      </c>
      <c r="BJ155" s="18" t="s">
        <v>80</v>
      </c>
      <c r="BK155" s="236">
        <f>ROUND(I155*H155,2)</f>
        <v>280000</v>
      </c>
      <c r="BL155" s="18" t="s">
        <v>215</v>
      </c>
      <c r="BM155" s="235" t="s">
        <v>455</v>
      </c>
    </row>
    <row r="156" s="2" customFormat="1" ht="14.4" customHeight="1">
      <c r="A156" s="33"/>
      <c r="B156" s="34"/>
      <c r="C156" s="225" t="s">
        <v>269</v>
      </c>
      <c r="D156" s="225" t="s">
        <v>145</v>
      </c>
      <c r="E156" s="226" t="s">
        <v>1275</v>
      </c>
      <c r="F156" s="227" t="s">
        <v>1232</v>
      </c>
      <c r="G156" s="228" t="s">
        <v>805</v>
      </c>
      <c r="H156" s="229">
        <v>4</v>
      </c>
      <c r="I156" s="230">
        <v>2100</v>
      </c>
      <c r="J156" s="230">
        <f>ROUND(I156*H156,2)</f>
        <v>8400</v>
      </c>
      <c r="K156" s="227" t="s">
        <v>1</v>
      </c>
      <c r="L156" s="39"/>
      <c r="M156" s="231" t="s">
        <v>1</v>
      </c>
      <c r="N156" s="232" t="s">
        <v>37</v>
      </c>
      <c r="O156" s="233">
        <v>0</v>
      </c>
      <c r="P156" s="233">
        <f>O156*H156</f>
        <v>0</v>
      </c>
      <c r="Q156" s="233">
        <v>0</v>
      </c>
      <c r="R156" s="233">
        <f>Q156*H156</f>
        <v>0</v>
      </c>
      <c r="S156" s="233">
        <v>0</v>
      </c>
      <c r="T156" s="234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35" t="s">
        <v>215</v>
      </c>
      <c r="AT156" s="235" t="s">
        <v>145</v>
      </c>
      <c r="AU156" s="235" t="s">
        <v>82</v>
      </c>
      <c r="AY156" s="18" t="s">
        <v>143</v>
      </c>
      <c r="BE156" s="236">
        <f>IF(N156="základní",J156,0)</f>
        <v>8400</v>
      </c>
      <c r="BF156" s="236">
        <f>IF(N156="snížená",J156,0)</f>
        <v>0</v>
      </c>
      <c r="BG156" s="236">
        <f>IF(N156="zákl. přenesená",J156,0)</f>
        <v>0</v>
      </c>
      <c r="BH156" s="236">
        <f>IF(N156="sníž. přenesená",J156,0)</f>
        <v>0</v>
      </c>
      <c r="BI156" s="236">
        <f>IF(N156="nulová",J156,0)</f>
        <v>0</v>
      </c>
      <c r="BJ156" s="18" t="s">
        <v>80</v>
      </c>
      <c r="BK156" s="236">
        <f>ROUND(I156*H156,2)</f>
        <v>8400</v>
      </c>
      <c r="BL156" s="18" t="s">
        <v>215</v>
      </c>
      <c r="BM156" s="235" t="s">
        <v>464</v>
      </c>
    </row>
    <row r="157" s="2" customFormat="1" ht="14.4" customHeight="1">
      <c r="A157" s="33"/>
      <c r="B157" s="34"/>
      <c r="C157" s="225" t="s">
        <v>273</v>
      </c>
      <c r="D157" s="225" t="s">
        <v>145</v>
      </c>
      <c r="E157" s="226" t="s">
        <v>1276</v>
      </c>
      <c r="F157" s="227" t="s">
        <v>1277</v>
      </c>
      <c r="G157" s="228" t="s">
        <v>805</v>
      </c>
      <c r="H157" s="229">
        <v>4</v>
      </c>
      <c r="I157" s="230">
        <v>1500</v>
      </c>
      <c r="J157" s="230">
        <f>ROUND(I157*H157,2)</f>
        <v>6000</v>
      </c>
      <c r="K157" s="227" t="s">
        <v>1</v>
      </c>
      <c r="L157" s="39"/>
      <c r="M157" s="231" t="s">
        <v>1</v>
      </c>
      <c r="N157" s="232" t="s">
        <v>37</v>
      </c>
      <c r="O157" s="233">
        <v>0</v>
      </c>
      <c r="P157" s="233">
        <f>O157*H157</f>
        <v>0</v>
      </c>
      <c r="Q157" s="233">
        <v>0</v>
      </c>
      <c r="R157" s="233">
        <f>Q157*H157</f>
        <v>0</v>
      </c>
      <c r="S157" s="233">
        <v>0</v>
      </c>
      <c r="T157" s="234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35" t="s">
        <v>215</v>
      </c>
      <c r="AT157" s="235" t="s">
        <v>145</v>
      </c>
      <c r="AU157" s="235" t="s">
        <v>82</v>
      </c>
      <c r="AY157" s="18" t="s">
        <v>143</v>
      </c>
      <c r="BE157" s="236">
        <f>IF(N157="základní",J157,0)</f>
        <v>6000</v>
      </c>
      <c r="BF157" s="236">
        <f>IF(N157="snížená",J157,0)</f>
        <v>0</v>
      </c>
      <c r="BG157" s="236">
        <f>IF(N157="zákl. přenesená",J157,0)</f>
        <v>0</v>
      </c>
      <c r="BH157" s="236">
        <f>IF(N157="sníž. přenesená",J157,0)</f>
        <v>0</v>
      </c>
      <c r="BI157" s="236">
        <f>IF(N157="nulová",J157,0)</f>
        <v>0</v>
      </c>
      <c r="BJ157" s="18" t="s">
        <v>80</v>
      </c>
      <c r="BK157" s="236">
        <f>ROUND(I157*H157,2)</f>
        <v>6000</v>
      </c>
      <c r="BL157" s="18" t="s">
        <v>215</v>
      </c>
      <c r="BM157" s="235" t="s">
        <v>316</v>
      </c>
    </row>
    <row r="158" s="2" customFormat="1" ht="37.8" customHeight="1">
      <c r="A158" s="33"/>
      <c r="B158" s="34"/>
      <c r="C158" s="225" t="s">
        <v>278</v>
      </c>
      <c r="D158" s="225" t="s">
        <v>145</v>
      </c>
      <c r="E158" s="226" t="s">
        <v>1278</v>
      </c>
      <c r="F158" s="227" t="s">
        <v>1279</v>
      </c>
      <c r="G158" s="228" t="s">
        <v>805</v>
      </c>
      <c r="H158" s="229">
        <v>9</v>
      </c>
      <c r="I158" s="230">
        <v>700</v>
      </c>
      <c r="J158" s="230">
        <f>ROUND(I158*H158,2)</f>
        <v>6300</v>
      </c>
      <c r="K158" s="227" t="s">
        <v>1</v>
      </c>
      <c r="L158" s="39"/>
      <c r="M158" s="231" t="s">
        <v>1</v>
      </c>
      <c r="N158" s="232" t="s">
        <v>37</v>
      </c>
      <c r="O158" s="233">
        <v>0</v>
      </c>
      <c r="P158" s="233">
        <f>O158*H158</f>
        <v>0</v>
      </c>
      <c r="Q158" s="233">
        <v>0</v>
      </c>
      <c r="R158" s="233">
        <f>Q158*H158</f>
        <v>0</v>
      </c>
      <c r="S158" s="233">
        <v>0</v>
      </c>
      <c r="T158" s="23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35" t="s">
        <v>215</v>
      </c>
      <c r="AT158" s="235" t="s">
        <v>145</v>
      </c>
      <c r="AU158" s="235" t="s">
        <v>82</v>
      </c>
      <c r="AY158" s="18" t="s">
        <v>143</v>
      </c>
      <c r="BE158" s="236">
        <f>IF(N158="základní",J158,0)</f>
        <v>6300</v>
      </c>
      <c r="BF158" s="236">
        <f>IF(N158="snížená",J158,0)</f>
        <v>0</v>
      </c>
      <c r="BG158" s="236">
        <f>IF(N158="zákl. přenesená",J158,0)</f>
        <v>0</v>
      </c>
      <c r="BH158" s="236">
        <f>IF(N158="sníž. přenesená",J158,0)</f>
        <v>0</v>
      </c>
      <c r="BI158" s="236">
        <f>IF(N158="nulová",J158,0)</f>
        <v>0</v>
      </c>
      <c r="BJ158" s="18" t="s">
        <v>80</v>
      </c>
      <c r="BK158" s="236">
        <f>ROUND(I158*H158,2)</f>
        <v>6300</v>
      </c>
      <c r="BL158" s="18" t="s">
        <v>215</v>
      </c>
      <c r="BM158" s="235" t="s">
        <v>480</v>
      </c>
    </row>
    <row r="159" s="2" customFormat="1" ht="37.8" customHeight="1">
      <c r="A159" s="33"/>
      <c r="B159" s="34"/>
      <c r="C159" s="225" t="s">
        <v>282</v>
      </c>
      <c r="D159" s="225" t="s">
        <v>145</v>
      </c>
      <c r="E159" s="226" t="s">
        <v>1280</v>
      </c>
      <c r="F159" s="227" t="s">
        <v>1236</v>
      </c>
      <c r="G159" s="228" t="s">
        <v>805</v>
      </c>
      <c r="H159" s="229">
        <v>13</v>
      </c>
      <c r="I159" s="230">
        <v>700</v>
      </c>
      <c r="J159" s="230">
        <f>ROUND(I159*H159,2)</f>
        <v>9100</v>
      </c>
      <c r="K159" s="227" t="s">
        <v>1</v>
      </c>
      <c r="L159" s="39"/>
      <c r="M159" s="231" t="s">
        <v>1</v>
      </c>
      <c r="N159" s="232" t="s">
        <v>37</v>
      </c>
      <c r="O159" s="233">
        <v>0</v>
      </c>
      <c r="P159" s="233">
        <f>O159*H159</f>
        <v>0</v>
      </c>
      <c r="Q159" s="233">
        <v>0</v>
      </c>
      <c r="R159" s="233">
        <f>Q159*H159</f>
        <v>0</v>
      </c>
      <c r="S159" s="233">
        <v>0</v>
      </c>
      <c r="T159" s="23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35" t="s">
        <v>215</v>
      </c>
      <c r="AT159" s="235" t="s">
        <v>145</v>
      </c>
      <c r="AU159" s="235" t="s">
        <v>82</v>
      </c>
      <c r="AY159" s="18" t="s">
        <v>143</v>
      </c>
      <c r="BE159" s="236">
        <f>IF(N159="základní",J159,0)</f>
        <v>9100</v>
      </c>
      <c r="BF159" s="236">
        <f>IF(N159="snížená",J159,0)</f>
        <v>0</v>
      </c>
      <c r="BG159" s="236">
        <f>IF(N159="zákl. přenesená",J159,0)</f>
        <v>0</v>
      </c>
      <c r="BH159" s="236">
        <f>IF(N159="sníž. přenesená",J159,0)</f>
        <v>0</v>
      </c>
      <c r="BI159" s="236">
        <f>IF(N159="nulová",J159,0)</f>
        <v>0</v>
      </c>
      <c r="BJ159" s="18" t="s">
        <v>80</v>
      </c>
      <c r="BK159" s="236">
        <f>ROUND(I159*H159,2)</f>
        <v>9100</v>
      </c>
      <c r="BL159" s="18" t="s">
        <v>215</v>
      </c>
      <c r="BM159" s="235" t="s">
        <v>490</v>
      </c>
    </row>
    <row r="160" s="2" customFormat="1" ht="37.8" customHeight="1">
      <c r="A160" s="33"/>
      <c r="B160" s="34"/>
      <c r="C160" s="225" t="s">
        <v>286</v>
      </c>
      <c r="D160" s="225" t="s">
        <v>145</v>
      </c>
      <c r="E160" s="226" t="s">
        <v>1281</v>
      </c>
      <c r="F160" s="227" t="s">
        <v>1282</v>
      </c>
      <c r="G160" s="228" t="s">
        <v>805</v>
      </c>
      <c r="H160" s="229">
        <v>2</v>
      </c>
      <c r="I160" s="230">
        <v>600</v>
      </c>
      <c r="J160" s="230">
        <f>ROUND(I160*H160,2)</f>
        <v>1200</v>
      </c>
      <c r="K160" s="227" t="s">
        <v>1</v>
      </c>
      <c r="L160" s="39"/>
      <c r="M160" s="231" t="s">
        <v>1</v>
      </c>
      <c r="N160" s="232" t="s">
        <v>37</v>
      </c>
      <c r="O160" s="233">
        <v>0</v>
      </c>
      <c r="P160" s="233">
        <f>O160*H160</f>
        <v>0</v>
      </c>
      <c r="Q160" s="233">
        <v>0</v>
      </c>
      <c r="R160" s="233">
        <f>Q160*H160</f>
        <v>0</v>
      </c>
      <c r="S160" s="233">
        <v>0</v>
      </c>
      <c r="T160" s="234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35" t="s">
        <v>215</v>
      </c>
      <c r="AT160" s="235" t="s">
        <v>145</v>
      </c>
      <c r="AU160" s="235" t="s">
        <v>82</v>
      </c>
      <c r="AY160" s="18" t="s">
        <v>143</v>
      </c>
      <c r="BE160" s="236">
        <f>IF(N160="základní",J160,0)</f>
        <v>1200</v>
      </c>
      <c r="BF160" s="236">
        <f>IF(N160="snížená",J160,0)</f>
        <v>0</v>
      </c>
      <c r="BG160" s="236">
        <f>IF(N160="zákl. přenesená",J160,0)</f>
        <v>0</v>
      </c>
      <c r="BH160" s="236">
        <f>IF(N160="sníž. přenesená",J160,0)</f>
        <v>0</v>
      </c>
      <c r="BI160" s="236">
        <f>IF(N160="nulová",J160,0)</f>
        <v>0</v>
      </c>
      <c r="BJ160" s="18" t="s">
        <v>80</v>
      </c>
      <c r="BK160" s="236">
        <f>ROUND(I160*H160,2)</f>
        <v>1200</v>
      </c>
      <c r="BL160" s="18" t="s">
        <v>215</v>
      </c>
      <c r="BM160" s="235" t="s">
        <v>504</v>
      </c>
    </row>
    <row r="161" s="2" customFormat="1" ht="37.8" customHeight="1">
      <c r="A161" s="33"/>
      <c r="B161" s="34"/>
      <c r="C161" s="225" t="s">
        <v>295</v>
      </c>
      <c r="D161" s="225" t="s">
        <v>145</v>
      </c>
      <c r="E161" s="226" t="s">
        <v>1283</v>
      </c>
      <c r="F161" s="227" t="s">
        <v>1284</v>
      </c>
      <c r="G161" s="228" t="s">
        <v>805</v>
      </c>
      <c r="H161" s="229">
        <v>9</v>
      </c>
      <c r="I161" s="230">
        <v>600</v>
      </c>
      <c r="J161" s="230">
        <f>ROUND(I161*H161,2)</f>
        <v>5400</v>
      </c>
      <c r="K161" s="227" t="s">
        <v>1</v>
      </c>
      <c r="L161" s="39"/>
      <c r="M161" s="231" t="s">
        <v>1</v>
      </c>
      <c r="N161" s="232" t="s">
        <v>37</v>
      </c>
      <c r="O161" s="233">
        <v>0</v>
      </c>
      <c r="P161" s="233">
        <f>O161*H161</f>
        <v>0</v>
      </c>
      <c r="Q161" s="233">
        <v>0</v>
      </c>
      <c r="R161" s="233">
        <f>Q161*H161</f>
        <v>0</v>
      </c>
      <c r="S161" s="233">
        <v>0</v>
      </c>
      <c r="T161" s="23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35" t="s">
        <v>215</v>
      </c>
      <c r="AT161" s="235" t="s">
        <v>145</v>
      </c>
      <c r="AU161" s="235" t="s">
        <v>82</v>
      </c>
      <c r="AY161" s="18" t="s">
        <v>143</v>
      </c>
      <c r="BE161" s="236">
        <f>IF(N161="základní",J161,0)</f>
        <v>5400</v>
      </c>
      <c r="BF161" s="236">
        <f>IF(N161="snížená",J161,0)</f>
        <v>0</v>
      </c>
      <c r="BG161" s="236">
        <f>IF(N161="zákl. přenesená",J161,0)</f>
        <v>0</v>
      </c>
      <c r="BH161" s="236">
        <f>IF(N161="sníž. přenesená",J161,0)</f>
        <v>0</v>
      </c>
      <c r="BI161" s="236">
        <f>IF(N161="nulová",J161,0)</f>
        <v>0</v>
      </c>
      <c r="BJ161" s="18" t="s">
        <v>80</v>
      </c>
      <c r="BK161" s="236">
        <f>ROUND(I161*H161,2)</f>
        <v>5400</v>
      </c>
      <c r="BL161" s="18" t="s">
        <v>215</v>
      </c>
      <c r="BM161" s="235" t="s">
        <v>515</v>
      </c>
    </row>
    <row r="162" s="2" customFormat="1" ht="37.8" customHeight="1">
      <c r="A162" s="33"/>
      <c r="B162" s="34"/>
      <c r="C162" s="225" t="s">
        <v>300</v>
      </c>
      <c r="D162" s="225" t="s">
        <v>145</v>
      </c>
      <c r="E162" s="226" t="s">
        <v>1285</v>
      </c>
      <c r="F162" s="227" t="s">
        <v>1286</v>
      </c>
      <c r="G162" s="228" t="s">
        <v>805</v>
      </c>
      <c r="H162" s="229">
        <v>3</v>
      </c>
      <c r="I162" s="230">
        <v>600</v>
      </c>
      <c r="J162" s="230">
        <f>ROUND(I162*H162,2)</f>
        <v>1800</v>
      </c>
      <c r="K162" s="227" t="s">
        <v>1</v>
      </c>
      <c r="L162" s="39"/>
      <c r="M162" s="231" t="s">
        <v>1</v>
      </c>
      <c r="N162" s="232" t="s">
        <v>37</v>
      </c>
      <c r="O162" s="233">
        <v>0</v>
      </c>
      <c r="P162" s="233">
        <f>O162*H162</f>
        <v>0</v>
      </c>
      <c r="Q162" s="233">
        <v>0</v>
      </c>
      <c r="R162" s="233">
        <f>Q162*H162</f>
        <v>0</v>
      </c>
      <c r="S162" s="233">
        <v>0</v>
      </c>
      <c r="T162" s="23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35" t="s">
        <v>215</v>
      </c>
      <c r="AT162" s="235" t="s">
        <v>145</v>
      </c>
      <c r="AU162" s="235" t="s">
        <v>82</v>
      </c>
      <c r="AY162" s="18" t="s">
        <v>143</v>
      </c>
      <c r="BE162" s="236">
        <f>IF(N162="základní",J162,0)</f>
        <v>1800</v>
      </c>
      <c r="BF162" s="236">
        <f>IF(N162="snížená",J162,0)</f>
        <v>0</v>
      </c>
      <c r="BG162" s="236">
        <f>IF(N162="zákl. přenesená",J162,0)</f>
        <v>0</v>
      </c>
      <c r="BH162" s="236">
        <f>IF(N162="sníž. přenesená",J162,0)</f>
        <v>0</v>
      </c>
      <c r="BI162" s="236">
        <f>IF(N162="nulová",J162,0)</f>
        <v>0</v>
      </c>
      <c r="BJ162" s="18" t="s">
        <v>80</v>
      </c>
      <c r="BK162" s="236">
        <f>ROUND(I162*H162,2)</f>
        <v>1800</v>
      </c>
      <c r="BL162" s="18" t="s">
        <v>215</v>
      </c>
      <c r="BM162" s="235" t="s">
        <v>528</v>
      </c>
    </row>
    <row r="163" s="2" customFormat="1" ht="37.8" customHeight="1">
      <c r="A163" s="33"/>
      <c r="B163" s="34"/>
      <c r="C163" s="225" t="s">
        <v>310</v>
      </c>
      <c r="D163" s="225" t="s">
        <v>145</v>
      </c>
      <c r="E163" s="226" t="s">
        <v>1287</v>
      </c>
      <c r="F163" s="227" t="s">
        <v>1242</v>
      </c>
      <c r="G163" s="228" t="s">
        <v>805</v>
      </c>
      <c r="H163" s="229">
        <v>2</v>
      </c>
      <c r="I163" s="230">
        <v>550</v>
      </c>
      <c r="J163" s="230">
        <f>ROUND(I163*H163,2)</f>
        <v>1100</v>
      </c>
      <c r="K163" s="227" t="s">
        <v>1</v>
      </c>
      <c r="L163" s="39"/>
      <c r="M163" s="231" t="s">
        <v>1</v>
      </c>
      <c r="N163" s="232" t="s">
        <v>37</v>
      </c>
      <c r="O163" s="233">
        <v>0</v>
      </c>
      <c r="P163" s="233">
        <f>O163*H163</f>
        <v>0</v>
      </c>
      <c r="Q163" s="233">
        <v>0</v>
      </c>
      <c r="R163" s="233">
        <f>Q163*H163</f>
        <v>0</v>
      </c>
      <c r="S163" s="233">
        <v>0</v>
      </c>
      <c r="T163" s="234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35" t="s">
        <v>215</v>
      </c>
      <c r="AT163" s="235" t="s">
        <v>145</v>
      </c>
      <c r="AU163" s="235" t="s">
        <v>82</v>
      </c>
      <c r="AY163" s="18" t="s">
        <v>143</v>
      </c>
      <c r="BE163" s="236">
        <f>IF(N163="základní",J163,0)</f>
        <v>1100</v>
      </c>
      <c r="BF163" s="236">
        <f>IF(N163="snížená",J163,0)</f>
        <v>0</v>
      </c>
      <c r="BG163" s="236">
        <f>IF(N163="zákl. přenesená",J163,0)</f>
        <v>0</v>
      </c>
      <c r="BH163" s="236">
        <f>IF(N163="sníž. přenesená",J163,0)</f>
        <v>0</v>
      </c>
      <c r="BI163" s="236">
        <f>IF(N163="nulová",J163,0)</f>
        <v>0</v>
      </c>
      <c r="BJ163" s="18" t="s">
        <v>80</v>
      </c>
      <c r="BK163" s="236">
        <f>ROUND(I163*H163,2)</f>
        <v>1100</v>
      </c>
      <c r="BL163" s="18" t="s">
        <v>215</v>
      </c>
      <c r="BM163" s="235" t="s">
        <v>537</v>
      </c>
    </row>
    <row r="164" s="2" customFormat="1" ht="37.8" customHeight="1">
      <c r="A164" s="33"/>
      <c r="B164" s="34"/>
      <c r="C164" s="225" t="s">
        <v>317</v>
      </c>
      <c r="D164" s="225" t="s">
        <v>145</v>
      </c>
      <c r="E164" s="226" t="s">
        <v>1288</v>
      </c>
      <c r="F164" s="227" t="s">
        <v>1289</v>
      </c>
      <c r="G164" s="228" t="s">
        <v>805</v>
      </c>
      <c r="H164" s="229">
        <v>3</v>
      </c>
      <c r="I164" s="230">
        <v>800</v>
      </c>
      <c r="J164" s="230">
        <f>ROUND(I164*H164,2)</f>
        <v>2400</v>
      </c>
      <c r="K164" s="227" t="s">
        <v>1</v>
      </c>
      <c r="L164" s="39"/>
      <c r="M164" s="231" t="s">
        <v>1</v>
      </c>
      <c r="N164" s="232" t="s">
        <v>37</v>
      </c>
      <c r="O164" s="233">
        <v>0</v>
      </c>
      <c r="P164" s="233">
        <f>O164*H164</f>
        <v>0</v>
      </c>
      <c r="Q164" s="233">
        <v>0</v>
      </c>
      <c r="R164" s="233">
        <f>Q164*H164</f>
        <v>0</v>
      </c>
      <c r="S164" s="233">
        <v>0</v>
      </c>
      <c r="T164" s="234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35" t="s">
        <v>215</v>
      </c>
      <c r="AT164" s="235" t="s">
        <v>145</v>
      </c>
      <c r="AU164" s="235" t="s">
        <v>82</v>
      </c>
      <c r="AY164" s="18" t="s">
        <v>143</v>
      </c>
      <c r="BE164" s="236">
        <f>IF(N164="základní",J164,0)</f>
        <v>2400</v>
      </c>
      <c r="BF164" s="236">
        <f>IF(N164="snížená",J164,0)</f>
        <v>0</v>
      </c>
      <c r="BG164" s="236">
        <f>IF(N164="zákl. přenesená",J164,0)</f>
        <v>0</v>
      </c>
      <c r="BH164" s="236">
        <f>IF(N164="sníž. přenesená",J164,0)</f>
        <v>0</v>
      </c>
      <c r="BI164" s="236">
        <f>IF(N164="nulová",J164,0)</f>
        <v>0</v>
      </c>
      <c r="BJ164" s="18" t="s">
        <v>80</v>
      </c>
      <c r="BK164" s="236">
        <f>ROUND(I164*H164,2)</f>
        <v>2400</v>
      </c>
      <c r="BL164" s="18" t="s">
        <v>215</v>
      </c>
      <c r="BM164" s="235" t="s">
        <v>546</v>
      </c>
    </row>
    <row r="165" s="2" customFormat="1" ht="24.15" customHeight="1">
      <c r="A165" s="33"/>
      <c r="B165" s="34"/>
      <c r="C165" s="225" t="s">
        <v>322</v>
      </c>
      <c r="D165" s="225" t="s">
        <v>145</v>
      </c>
      <c r="E165" s="226" t="s">
        <v>1290</v>
      </c>
      <c r="F165" s="227" t="s">
        <v>1291</v>
      </c>
      <c r="G165" s="228" t="s">
        <v>805</v>
      </c>
      <c r="H165" s="229">
        <v>1</v>
      </c>
      <c r="I165" s="230">
        <v>2900</v>
      </c>
      <c r="J165" s="230">
        <f>ROUND(I165*H165,2)</f>
        <v>2900</v>
      </c>
      <c r="K165" s="227" t="s">
        <v>1</v>
      </c>
      <c r="L165" s="39"/>
      <c r="M165" s="231" t="s">
        <v>1</v>
      </c>
      <c r="N165" s="232" t="s">
        <v>37</v>
      </c>
      <c r="O165" s="233">
        <v>0</v>
      </c>
      <c r="P165" s="233">
        <f>O165*H165</f>
        <v>0</v>
      </c>
      <c r="Q165" s="233">
        <v>0</v>
      </c>
      <c r="R165" s="233">
        <f>Q165*H165</f>
        <v>0</v>
      </c>
      <c r="S165" s="233">
        <v>0</v>
      </c>
      <c r="T165" s="23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35" t="s">
        <v>215</v>
      </c>
      <c r="AT165" s="235" t="s">
        <v>145</v>
      </c>
      <c r="AU165" s="235" t="s">
        <v>82</v>
      </c>
      <c r="AY165" s="18" t="s">
        <v>143</v>
      </c>
      <c r="BE165" s="236">
        <f>IF(N165="základní",J165,0)</f>
        <v>2900</v>
      </c>
      <c r="BF165" s="236">
        <f>IF(N165="snížená",J165,0)</f>
        <v>0</v>
      </c>
      <c r="BG165" s="236">
        <f>IF(N165="zákl. přenesená",J165,0)</f>
        <v>0</v>
      </c>
      <c r="BH165" s="236">
        <f>IF(N165="sníž. přenesená",J165,0)</f>
        <v>0</v>
      </c>
      <c r="BI165" s="236">
        <f>IF(N165="nulová",J165,0)</f>
        <v>0</v>
      </c>
      <c r="BJ165" s="18" t="s">
        <v>80</v>
      </c>
      <c r="BK165" s="236">
        <f>ROUND(I165*H165,2)</f>
        <v>2900</v>
      </c>
      <c r="BL165" s="18" t="s">
        <v>215</v>
      </c>
      <c r="BM165" s="235" t="s">
        <v>558</v>
      </c>
    </row>
    <row r="166" s="2" customFormat="1" ht="24.15" customHeight="1">
      <c r="A166" s="33"/>
      <c r="B166" s="34"/>
      <c r="C166" s="225" t="s">
        <v>327</v>
      </c>
      <c r="D166" s="225" t="s">
        <v>145</v>
      </c>
      <c r="E166" s="226" t="s">
        <v>1292</v>
      </c>
      <c r="F166" s="227" t="s">
        <v>1293</v>
      </c>
      <c r="G166" s="228" t="s">
        <v>805</v>
      </c>
      <c r="H166" s="229">
        <v>1</v>
      </c>
      <c r="I166" s="230">
        <v>2500</v>
      </c>
      <c r="J166" s="230">
        <f>ROUND(I166*H166,2)</f>
        <v>2500</v>
      </c>
      <c r="K166" s="227" t="s">
        <v>1</v>
      </c>
      <c r="L166" s="39"/>
      <c r="M166" s="231" t="s">
        <v>1</v>
      </c>
      <c r="N166" s="232" t="s">
        <v>37</v>
      </c>
      <c r="O166" s="233">
        <v>0</v>
      </c>
      <c r="P166" s="233">
        <f>O166*H166</f>
        <v>0</v>
      </c>
      <c r="Q166" s="233">
        <v>0</v>
      </c>
      <c r="R166" s="233">
        <f>Q166*H166</f>
        <v>0</v>
      </c>
      <c r="S166" s="233">
        <v>0</v>
      </c>
      <c r="T166" s="234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35" t="s">
        <v>215</v>
      </c>
      <c r="AT166" s="235" t="s">
        <v>145</v>
      </c>
      <c r="AU166" s="235" t="s">
        <v>82</v>
      </c>
      <c r="AY166" s="18" t="s">
        <v>143</v>
      </c>
      <c r="BE166" s="236">
        <f>IF(N166="základní",J166,0)</f>
        <v>2500</v>
      </c>
      <c r="BF166" s="236">
        <f>IF(N166="snížená",J166,0)</f>
        <v>0</v>
      </c>
      <c r="BG166" s="236">
        <f>IF(N166="zákl. přenesená",J166,0)</f>
        <v>0</v>
      </c>
      <c r="BH166" s="236">
        <f>IF(N166="sníž. přenesená",J166,0)</f>
        <v>0</v>
      </c>
      <c r="BI166" s="236">
        <f>IF(N166="nulová",J166,0)</f>
        <v>0</v>
      </c>
      <c r="BJ166" s="18" t="s">
        <v>80</v>
      </c>
      <c r="BK166" s="236">
        <f>ROUND(I166*H166,2)</f>
        <v>2500</v>
      </c>
      <c r="BL166" s="18" t="s">
        <v>215</v>
      </c>
      <c r="BM166" s="235" t="s">
        <v>568</v>
      </c>
    </row>
    <row r="167" s="2" customFormat="1" ht="37.8" customHeight="1">
      <c r="A167" s="33"/>
      <c r="B167" s="34"/>
      <c r="C167" s="225" t="s">
        <v>332</v>
      </c>
      <c r="D167" s="225" t="s">
        <v>145</v>
      </c>
      <c r="E167" s="226" t="s">
        <v>1294</v>
      </c>
      <c r="F167" s="227" t="s">
        <v>1249</v>
      </c>
      <c r="G167" s="228" t="s">
        <v>180</v>
      </c>
      <c r="H167" s="229">
        <v>140</v>
      </c>
      <c r="I167" s="230">
        <v>600</v>
      </c>
      <c r="J167" s="230">
        <f>ROUND(I167*H167,2)</f>
        <v>84000</v>
      </c>
      <c r="K167" s="227" t="s">
        <v>1</v>
      </c>
      <c r="L167" s="39"/>
      <c r="M167" s="231" t="s">
        <v>1</v>
      </c>
      <c r="N167" s="232" t="s">
        <v>37</v>
      </c>
      <c r="O167" s="233">
        <v>0</v>
      </c>
      <c r="P167" s="233">
        <f>O167*H167</f>
        <v>0</v>
      </c>
      <c r="Q167" s="233">
        <v>0</v>
      </c>
      <c r="R167" s="233">
        <f>Q167*H167</f>
        <v>0</v>
      </c>
      <c r="S167" s="233">
        <v>0</v>
      </c>
      <c r="T167" s="234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35" t="s">
        <v>215</v>
      </c>
      <c r="AT167" s="235" t="s">
        <v>145</v>
      </c>
      <c r="AU167" s="235" t="s">
        <v>82</v>
      </c>
      <c r="AY167" s="18" t="s">
        <v>143</v>
      </c>
      <c r="BE167" s="236">
        <f>IF(N167="základní",J167,0)</f>
        <v>84000</v>
      </c>
      <c r="BF167" s="236">
        <f>IF(N167="snížená",J167,0)</f>
        <v>0</v>
      </c>
      <c r="BG167" s="236">
        <f>IF(N167="zákl. přenesená",J167,0)</f>
        <v>0</v>
      </c>
      <c r="BH167" s="236">
        <f>IF(N167="sníž. přenesená",J167,0)</f>
        <v>0</v>
      </c>
      <c r="BI167" s="236">
        <f>IF(N167="nulová",J167,0)</f>
        <v>0</v>
      </c>
      <c r="BJ167" s="18" t="s">
        <v>80</v>
      </c>
      <c r="BK167" s="236">
        <f>ROUND(I167*H167,2)</f>
        <v>84000</v>
      </c>
      <c r="BL167" s="18" t="s">
        <v>215</v>
      </c>
      <c r="BM167" s="235" t="s">
        <v>577</v>
      </c>
    </row>
    <row r="168" s="2" customFormat="1" ht="24.15" customHeight="1">
      <c r="A168" s="33"/>
      <c r="B168" s="34"/>
      <c r="C168" s="225" t="s">
        <v>336</v>
      </c>
      <c r="D168" s="225" t="s">
        <v>145</v>
      </c>
      <c r="E168" s="226" t="s">
        <v>1295</v>
      </c>
      <c r="F168" s="227" t="s">
        <v>1251</v>
      </c>
      <c r="G168" s="228" t="s">
        <v>180</v>
      </c>
      <c r="H168" s="229">
        <v>30</v>
      </c>
      <c r="I168" s="230">
        <v>500</v>
      </c>
      <c r="J168" s="230">
        <f>ROUND(I168*H168,2)</f>
        <v>15000</v>
      </c>
      <c r="K168" s="227" t="s">
        <v>1</v>
      </c>
      <c r="L168" s="39"/>
      <c r="M168" s="231" t="s">
        <v>1</v>
      </c>
      <c r="N168" s="232" t="s">
        <v>37</v>
      </c>
      <c r="O168" s="233">
        <v>0</v>
      </c>
      <c r="P168" s="233">
        <f>O168*H168</f>
        <v>0</v>
      </c>
      <c r="Q168" s="233">
        <v>0</v>
      </c>
      <c r="R168" s="233">
        <f>Q168*H168</f>
        <v>0</v>
      </c>
      <c r="S168" s="233">
        <v>0</v>
      </c>
      <c r="T168" s="234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35" t="s">
        <v>215</v>
      </c>
      <c r="AT168" s="235" t="s">
        <v>145</v>
      </c>
      <c r="AU168" s="235" t="s">
        <v>82</v>
      </c>
      <c r="AY168" s="18" t="s">
        <v>143</v>
      </c>
      <c r="BE168" s="236">
        <f>IF(N168="základní",J168,0)</f>
        <v>15000</v>
      </c>
      <c r="BF168" s="236">
        <f>IF(N168="snížená",J168,0)</f>
        <v>0</v>
      </c>
      <c r="BG168" s="236">
        <f>IF(N168="zákl. přenesená",J168,0)</f>
        <v>0</v>
      </c>
      <c r="BH168" s="236">
        <f>IF(N168="sníž. přenesená",J168,0)</f>
        <v>0</v>
      </c>
      <c r="BI168" s="236">
        <f>IF(N168="nulová",J168,0)</f>
        <v>0</v>
      </c>
      <c r="BJ168" s="18" t="s">
        <v>80</v>
      </c>
      <c r="BK168" s="236">
        <f>ROUND(I168*H168,2)</f>
        <v>15000</v>
      </c>
      <c r="BL168" s="18" t="s">
        <v>215</v>
      </c>
      <c r="BM168" s="235" t="s">
        <v>586</v>
      </c>
    </row>
    <row r="169" s="2" customFormat="1" ht="24.15" customHeight="1">
      <c r="A169" s="33"/>
      <c r="B169" s="34"/>
      <c r="C169" s="225" t="s">
        <v>341</v>
      </c>
      <c r="D169" s="225" t="s">
        <v>145</v>
      </c>
      <c r="E169" s="226" t="s">
        <v>1296</v>
      </c>
      <c r="F169" s="227" t="s">
        <v>1297</v>
      </c>
      <c r="G169" s="228" t="s">
        <v>180</v>
      </c>
      <c r="H169" s="229">
        <v>15</v>
      </c>
      <c r="I169" s="230">
        <v>900</v>
      </c>
      <c r="J169" s="230">
        <f>ROUND(I169*H169,2)</f>
        <v>13500</v>
      </c>
      <c r="K169" s="227" t="s">
        <v>1</v>
      </c>
      <c r="L169" s="39"/>
      <c r="M169" s="231" t="s">
        <v>1</v>
      </c>
      <c r="N169" s="232" t="s">
        <v>37</v>
      </c>
      <c r="O169" s="233">
        <v>0</v>
      </c>
      <c r="P169" s="233">
        <f>O169*H169</f>
        <v>0</v>
      </c>
      <c r="Q169" s="233">
        <v>0</v>
      </c>
      <c r="R169" s="233">
        <f>Q169*H169</f>
        <v>0</v>
      </c>
      <c r="S169" s="233">
        <v>0</v>
      </c>
      <c r="T169" s="23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35" t="s">
        <v>215</v>
      </c>
      <c r="AT169" s="235" t="s">
        <v>145</v>
      </c>
      <c r="AU169" s="235" t="s">
        <v>82</v>
      </c>
      <c r="AY169" s="18" t="s">
        <v>143</v>
      </c>
      <c r="BE169" s="236">
        <f>IF(N169="základní",J169,0)</f>
        <v>13500</v>
      </c>
      <c r="BF169" s="236">
        <f>IF(N169="snížená",J169,0)</f>
        <v>0</v>
      </c>
      <c r="BG169" s="236">
        <f>IF(N169="zákl. přenesená",J169,0)</f>
        <v>0</v>
      </c>
      <c r="BH169" s="236">
        <f>IF(N169="sníž. přenesená",J169,0)</f>
        <v>0</v>
      </c>
      <c r="BI169" s="236">
        <f>IF(N169="nulová",J169,0)</f>
        <v>0</v>
      </c>
      <c r="BJ169" s="18" t="s">
        <v>80</v>
      </c>
      <c r="BK169" s="236">
        <f>ROUND(I169*H169,2)</f>
        <v>13500</v>
      </c>
      <c r="BL169" s="18" t="s">
        <v>215</v>
      </c>
      <c r="BM169" s="235" t="s">
        <v>604</v>
      </c>
    </row>
    <row r="170" s="12" customFormat="1" ht="22.8" customHeight="1">
      <c r="A170" s="12"/>
      <c r="B170" s="210"/>
      <c r="C170" s="211"/>
      <c r="D170" s="212" t="s">
        <v>71</v>
      </c>
      <c r="E170" s="223" t="s">
        <v>150</v>
      </c>
      <c r="F170" s="223" t="s">
        <v>1298</v>
      </c>
      <c r="G170" s="211"/>
      <c r="H170" s="211"/>
      <c r="I170" s="211"/>
      <c r="J170" s="224">
        <f>BK170</f>
        <v>14950</v>
      </c>
      <c r="K170" s="211"/>
      <c r="L170" s="215"/>
      <c r="M170" s="216"/>
      <c r="N170" s="217"/>
      <c r="O170" s="217"/>
      <c r="P170" s="218">
        <f>SUM(P171:P177)</f>
        <v>0</v>
      </c>
      <c r="Q170" s="217"/>
      <c r="R170" s="218">
        <f>SUM(R171:R177)</f>
        <v>0</v>
      </c>
      <c r="S170" s="217"/>
      <c r="T170" s="219">
        <f>SUM(T171:T177)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0" t="s">
        <v>80</v>
      </c>
      <c r="AT170" s="221" t="s">
        <v>71</v>
      </c>
      <c r="AU170" s="221" t="s">
        <v>80</v>
      </c>
      <c r="AY170" s="220" t="s">
        <v>143</v>
      </c>
      <c r="BK170" s="222">
        <f>SUM(BK171:BK177)</f>
        <v>14950</v>
      </c>
    </row>
    <row r="171" s="2" customFormat="1" ht="37.8" customHeight="1">
      <c r="A171" s="33"/>
      <c r="B171" s="34"/>
      <c r="C171" s="225" t="s">
        <v>346</v>
      </c>
      <c r="D171" s="225" t="s">
        <v>145</v>
      </c>
      <c r="E171" s="226" t="s">
        <v>1299</v>
      </c>
      <c r="F171" s="227" t="s">
        <v>1300</v>
      </c>
      <c r="G171" s="228" t="s">
        <v>805</v>
      </c>
      <c r="H171" s="229">
        <v>1</v>
      </c>
      <c r="I171" s="230">
        <v>2600</v>
      </c>
      <c r="J171" s="230">
        <f>ROUND(I171*H171,2)</f>
        <v>2600</v>
      </c>
      <c r="K171" s="227" t="s">
        <v>1</v>
      </c>
      <c r="L171" s="39"/>
      <c r="M171" s="231" t="s">
        <v>1</v>
      </c>
      <c r="N171" s="232" t="s">
        <v>37</v>
      </c>
      <c r="O171" s="233">
        <v>0</v>
      </c>
      <c r="P171" s="233">
        <f>O171*H171</f>
        <v>0</v>
      </c>
      <c r="Q171" s="233">
        <v>0</v>
      </c>
      <c r="R171" s="233">
        <f>Q171*H171</f>
        <v>0</v>
      </c>
      <c r="S171" s="233">
        <v>0</v>
      </c>
      <c r="T171" s="23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35" t="s">
        <v>215</v>
      </c>
      <c r="AT171" s="235" t="s">
        <v>145</v>
      </c>
      <c r="AU171" s="235" t="s">
        <v>82</v>
      </c>
      <c r="AY171" s="18" t="s">
        <v>143</v>
      </c>
      <c r="BE171" s="236">
        <f>IF(N171="základní",J171,0)</f>
        <v>2600</v>
      </c>
      <c r="BF171" s="236">
        <f>IF(N171="snížená",J171,0)</f>
        <v>0</v>
      </c>
      <c r="BG171" s="236">
        <f>IF(N171="zákl. přenesená",J171,0)</f>
        <v>0</v>
      </c>
      <c r="BH171" s="236">
        <f>IF(N171="sníž. přenesená",J171,0)</f>
        <v>0</v>
      </c>
      <c r="BI171" s="236">
        <f>IF(N171="nulová",J171,0)</f>
        <v>0</v>
      </c>
      <c r="BJ171" s="18" t="s">
        <v>80</v>
      </c>
      <c r="BK171" s="236">
        <f>ROUND(I171*H171,2)</f>
        <v>2600</v>
      </c>
      <c r="BL171" s="18" t="s">
        <v>215</v>
      </c>
      <c r="BM171" s="235" t="s">
        <v>614</v>
      </c>
    </row>
    <row r="172" s="2" customFormat="1" ht="37.8" customHeight="1">
      <c r="A172" s="33"/>
      <c r="B172" s="34"/>
      <c r="C172" s="225" t="s">
        <v>292</v>
      </c>
      <c r="D172" s="225" t="s">
        <v>145</v>
      </c>
      <c r="E172" s="226" t="s">
        <v>1301</v>
      </c>
      <c r="F172" s="227" t="s">
        <v>1300</v>
      </c>
      <c r="G172" s="228" t="s">
        <v>805</v>
      </c>
      <c r="H172" s="229">
        <v>1</v>
      </c>
      <c r="I172" s="230">
        <v>2600</v>
      </c>
      <c r="J172" s="230">
        <f>ROUND(I172*H172,2)</f>
        <v>2600</v>
      </c>
      <c r="K172" s="227" t="s">
        <v>1</v>
      </c>
      <c r="L172" s="39"/>
      <c r="M172" s="231" t="s">
        <v>1</v>
      </c>
      <c r="N172" s="232" t="s">
        <v>37</v>
      </c>
      <c r="O172" s="233">
        <v>0</v>
      </c>
      <c r="P172" s="233">
        <f>O172*H172</f>
        <v>0</v>
      </c>
      <c r="Q172" s="233">
        <v>0</v>
      </c>
      <c r="R172" s="233">
        <f>Q172*H172</f>
        <v>0</v>
      </c>
      <c r="S172" s="233">
        <v>0</v>
      </c>
      <c r="T172" s="234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35" t="s">
        <v>215</v>
      </c>
      <c r="AT172" s="235" t="s">
        <v>145</v>
      </c>
      <c r="AU172" s="235" t="s">
        <v>82</v>
      </c>
      <c r="AY172" s="18" t="s">
        <v>143</v>
      </c>
      <c r="BE172" s="236">
        <f>IF(N172="základní",J172,0)</f>
        <v>2600</v>
      </c>
      <c r="BF172" s="236">
        <f>IF(N172="snížená",J172,0)</f>
        <v>0</v>
      </c>
      <c r="BG172" s="236">
        <f>IF(N172="zákl. přenesená",J172,0)</f>
        <v>0</v>
      </c>
      <c r="BH172" s="236">
        <f>IF(N172="sníž. přenesená",J172,0)</f>
        <v>0</v>
      </c>
      <c r="BI172" s="236">
        <f>IF(N172="nulová",J172,0)</f>
        <v>0</v>
      </c>
      <c r="BJ172" s="18" t="s">
        <v>80</v>
      </c>
      <c r="BK172" s="236">
        <f>ROUND(I172*H172,2)</f>
        <v>2600</v>
      </c>
      <c r="BL172" s="18" t="s">
        <v>215</v>
      </c>
      <c r="BM172" s="235" t="s">
        <v>624</v>
      </c>
    </row>
    <row r="173" s="2" customFormat="1" ht="37.8" customHeight="1">
      <c r="A173" s="33"/>
      <c r="B173" s="34"/>
      <c r="C173" s="225" t="s">
        <v>368</v>
      </c>
      <c r="D173" s="225" t="s">
        <v>145</v>
      </c>
      <c r="E173" s="226" t="s">
        <v>1302</v>
      </c>
      <c r="F173" s="227" t="s">
        <v>1300</v>
      </c>
      <c r="G173" s="228" t="s">
        <v>805</v>
      </c>
      <c r="H173" s="229">
        <v>1</v>
      </c>
      <c r="I173" s="230">
        <v>2600</v>
      </c>
      <c r="J173" s="230">
        <f>ROUND(I173*H173,2)</f>
        <v>2600</v>
      </c>
      <c r="K173" s="227" t="s">
        <v>1</v>
      </c>
      <c r="L173" s="39"/>
      <c r="M173" s="231" t="s">
        <v>1</v>
      </c>
      <c r="N173" s="232" t="s">
        <v>37</v>
      </c>
      <c r="O173" s="233">
        <v>0</v>
      </c>
      <c r="P173" s="233">
        <f>O173*H173</f>
        <v>0</v>
      </c>
      <c r="Q173" s="233">
        <v>0</v>
      </c>
      <c r="R173" s="233">
        <f>Q173*H173</f>
        <v>0</v>
      </c>
      <c r="S173" s="233">
        <v>0</v>
      </c>
      <c r="T173" s="234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35" t="s">
        <v>215</v>
      </c>
      <c r="AT173" s="235" t="s">
        <v>145</v>
      </c>
      <c r="AU173" s="235" t="s">
        <v>82</v>
      </c>
      <c r="AY173" s="18" t="s">
        <v>143</v>
      </c>
      <c r="BE173" s="236">
        <f>IF(N173="základní",J173,0)</f>
        <v>2600</v>
      </c>
      <c r="BF173" s="236">
        <f>IF(N173="snížená",J173,0)</f>
        <v>0</v>
      </c>
      <c r="BG173" s="236">
        <f>IF(N173="zákl. přenesená",J173,0)</f>
        <v>0</v>
      </c>
      <c r="BH173" s="236">
        <f>IF(N173="sníž. přenesená",J173,0)</f>
        <v>0</v>
      </c>
      <c r="BI173" s="236">
        <f>IF(N173="nulová",J173,0)</f>
        <v>0</v>
      </c>
      <c r="BJ173" s="18" t="s">
        <v>80</v>
      </c>
      <c r="BK173" s="236">
        <f>ROUND(I173*H173,2)</f>
        <v>2600</v>
      </c>
      <c r="BL173" s="18" t="s">
        <v>215</v>
      </c>
      <c r="BM173" s="235" t="s">
        <v>632</v>
      </c>
    </row>
    <row r="174" s="2" customFormat="1" ht="37.8" customHeight="1">
      <c r="A174" s="33"/>
      <c r="B174" s="34"/>
      <c r="C174" s="225" t="s">
        <v>373</v>
      </c>
      <c r="D174" s="225" t="s">
        <v>145</v>
      </c>
      <c r="E174" s="226" t="s">
        <v>1303</v>
      </c>
      <c r="F174" s="227" t="s">
        <v>1300</v>
      </c>
      <c r="G174" s="228" t="s">
        <v>805</v>
      </c>
      <c r="H174" s="229">
        <v>1</v>
      </c>
      <c r="I174" s="230">
        <v>2600</v>
      </c>
      <c r="J174" s="230">
        <f>ROUND(I174*H174,2)</f>
        <v>2600</v>
      </c>
      <c r="K174" s="227" t="s">
        <v>1</v>
      </c>
      <c r="L174" s="39"/>
      <c r="M174" s="231" t="s">
        <v>1</v>
      </c>
      <c r="N174" s="232" t="s">
        <v>37</v>
      </c>
      <c r="O174" s="233">
        <v>0</v>
      </c>
      <c r="P174" s="233">
        <f>O174*H174</f>
        <v>0</v>
      </c>
      <c r="Q174" s="233">
        <v>0</v>
      </c>
      <c r="R174" s="233">
        <f>Q174*H174</f>
        <v>0</v>
      </c>
      <c r="S174" s="233">
        <v>0</v>
      </c>
      <c r="T174" s="234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35" t="s">
        <v>215</v>
      </c>
      <c r="AT174" s="235" t="s">
        <v>145</v>
      </c>
      <c r="AU174" s="235" t="s">
        <v>82</v>
      </c>
      <c r="AY174" s="18" t="s">
        <v>143</v>
      </c>
      <c r="BE174" s="236">
        <f>IF(N174="základní",J174,0)</f>
        <v>2600</v>
      </c>
      <c r="BF174" s="236">
        <f>IF(N174="snížená",J174,0)</f>
        <v>0</v>
      </c>
      <c r="BG174" s="236">
        <f>IF(N174="zákl. přenesená",J174,0)</f>
        <v>0</v>
      </c>
      <c r="BH174" s="236">
        <f>IF(N174="sníž. přenesená",J174,0)</f>
        <v>0</v>
      </c>
      <c r="BI174" s="236">
        <f>IF(N174="nulová",J174,0)</f>
        <v>0</v>
      </c>
      <c r="BJ174" s="18" t="s">
        <v>80</v>
      </c>
      <c r="BK174" s="236">
        <f>ROUND(I174*H174,2)</f>
        <v>2600</v>
      </c>
      <c r="BL174" s="18" t="s">
        <v>215</v>
      </c>
      <c r="BM174" s="235" t="s">
        <v>640</v>
      </c>
    </row>
    <row r="175" s="2" customFormat="1" ht="24.15" customHeight="1">
      <c r="A175" s="33"/>
      <c r="B175" s="34"/>
      <c r="C175" s="225" t="s">
        <v>378</v>
      </c>
      <c r="D175" s="225" t="s">
        <v>145</v>
      </c>
      <c r="E175" s="226" t="s">
        <v>1304</v>
      </c>
      <c r="F175" s="227" t="s">
        <v>1305</v>
      </c>
      <c r="G175" s="228" t="s">
        <v>805</v>
      </c>
      <c r="H175" s="229">
        <v>1</v>
      </c>
      <c r="I175" s="230">
        <v>1000</v>
      </c>
      <c r="J175" s="230">
        <f>ROUND(I175*H175,2)</f>
        <v>1000</v>
      </c>
      <c r="K175" s="227" t="s">
        <v>1</v>
      </c>
      <c r="L175" s="39"/>
      <c r="M175" s="231" t="s">
        <v>1</v>
      </c>
      <c r="N175" s="232" t="s">
        <v>37</v>
      </c>
      <c r="O175" s="233">
        <v>0</v>
      </c>
      <c r="P175" s="233">
        <f>O175*H175</f>
        <v>0</v>
      </c>
      <c r="Q175" s="233">
        <v>0</v>
      </c>
      <c r="R175" s="233">
        <f>Q175*H175</f>
        <v>0</v>
      </c>
      <c r="S175" s="233">
        <v>0</v>
      </c>
      <c r="T175" s="234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35" t="s">
        <v>215</v>
      </c>
      <c r="AT175" s="235" t="s">
        <v>145</v>
      </c>
      <c r="AU175" s="235" t="s">
        <v>82</v>
      </c>
      <c r="AY175" s="18" t="s">
        <v>143</v>
      </c>
      <c r="BE175" s="236">
        <f>IF(N175="základní",J175,0)</f>
        <v>1000</v>
      </c>
      <c r="BF175" s="236">
        <f>IF(N175="snížená",J175,0)</f>
        <v>0</v>
      </c>
      <c r="BG175" s="236">
        <f>IF(N175="zákl. přenesená",J175,0)</f>
        <v>0</v>
      </c>
      <c r="BH175" s="236">
        <f>IF(N175="sníž. přenesená",J175,0)</f>
        <v>0</v>
      </c>
      <c r="BI175" s="236">
        <f>IF(N175="nulová",J175,0)</f>
        <v>0</v>
      </c>
      <c r="BJ175" s="18" t="s">
        <v>80</v>
      </c>
      <c r="BK175" s="236">
        <f>ROUND(I175*H175,2)</f>
        <v>1000</v>
      </c>
      <c r="BL175" s="18" t="s">
        <v>215</v>
      </c>
      <c r="BM175" s="235" t="s">
        <v>648</v>
      </c>
    </row>
    <row r="176" s="2" customFormat="1" ht="14.4" customHeight="1">
      <c r="A176" s="33"/>
      <c r="B176" s="34"/>
      <c r="C176" s="225" t="s">
        <v>383</v>
      </c>
      <c r="D176" s="225" t="s">
        <v>145</v>
      </c>
      <c r="E176" s="226" t="s">
        <v>1306</v>
      </c>
      <c r="F176" s="227" t="s">
        <v>1307</v>
      </c>
      <c r="G176" s="228" t="s">
        <v>805</v>
      </c>
      <c r="H176" s="229">
        <v>2</v>
      </c>
      <c r="I176" s="230">
        <v>1100</v>
      </c>
      <c r="J176" s="230">
        <f>ROUND(I176*H176,2)</f>
        <v>2200</v>
      </c>
      <c r="K176" s="227" t="s">
        <v>1</v>
      </c>
      <c r="L176" s="39"/>
      <c r="M176" s="231" t="s">
        <v>1</v>
      </c>
      <c r="N176" s="232" t="s">
        <v>37</v>
      </c>
      <c r="O176" s="233">
        <v>0</v>
      </c>
      <c r="P176" s="233">
        <f>O176*H176</f>
        <v>0</v>
      </c>
      <c r="Q176" s="233">
        <v>0</v>
      </c>
      <c r="R176" s="233">
        <f>Q176*H176</f>
        <v>0</v>
      </c>
      <c r="S176" s="233">
        <v>0</v>
      </c>
      <c r="T176" s="234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35" t="s">
        <v>215</v>
      </c>
      <c r="AT176" s="235" t="s">
        <v>145</v>
      </c>
      <c r="AU176" s="235" t="s">
        <v>82</v>
      </c>
      <c r="AY176" s="18" t="s">
        <v>143</v>
      </c>
      <c r="BE176" s="236">
        <f>IF(N176="základní",J176,0)</f>
        <v>2200</v>
      </c>
      <c r="BF176" s="236">
        <f>IF(N176="snížená",J176,0)</f>
        <v>0</v>
      </c>
      <c r="BG176" s="236">
        <f>IF(N176="zákl. přenesená",J176,0)</f>
        <v>0</v>
      </c>
      <c r="BH176" s="236">
        <f>IF(N176="sníž. přenesená",J176,0)</f>
        <v>0</v>
      </c>
      <c r="BI176" s="236">
        <f>IF(N176="nulová",J176,0)</f>
        <v>0</v>
      </c>
      <c r="BJ176" s="18" t="s">
        <v>80</v>
      </c>
      <c r="BK176" s="236">
        <f>ROUND(I176*H176,2)</f>
        <v>2200</v>
      </c>
      <c r="BL176" s="18" t="s">
        <v>215</v>
      </c>
      <c r="BM176" s="235" t="s">
        <v>660</v>
      </c>
    </row>
    <row r="177" s="2" customFormat="1" ht="37.8" customHeight="1">
      <c r="A177" s="33"/>
      <c r="B177" s="34"/>
      <c r="C177" s="225" t="s">
        <v>387</v>
      </c>
      <c r="D177" s="225" t="s">
        <v>145</v>
      </c>
      <c r="E177" s="226" t="s">
        <v>1308</v>
      </c>
      <c r="F177" s="227" t="s">
        <v>1255</v>
      </c>
      <c r="G177" s="228" t="s">
        <v>180</v>
      </c>
      <c r="H177" s="229">
        <v>1.5</v>
      </c>
      <c r="I177" s="230">
        <v>900</v>
      </c>
      <c r="J177" s="230">
        <f>ROUND(I177*H177,2)</f>
        <v>1350</v>
      </c>
      <c r="K177" s="227" t="s">
        <v>1</v>
      </c>
      <c r="L177" s="39"/>
      <c r="M177" s="231" t="s">
        <v>1</v>
      </c>
      <c r="N177" s="232" t="s">
        <v>37</v>
      </c>
      <c r="O177" s="233">
        <v>0</v>
      </c>
      <c r="P177" s="233">
        <f>O177*H177</f>
        <v>0</v>
      </c>
      <c r="Q177" s="233">
        <v>0</v>
      </c>
      <c r="R177" s="233">
        <f>Q177*H177</f>
        <v>0</v>
      </c>
      <c r="S177" s="233">
        <v>0</v>
      </c>
      <c r="T177" s="23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35" t="s">
        <v>215</v>
      </c>
      <c r="AT177" s="235" t="s">
        <v>145</v>
      </c>
      <c r="AU177" s="235" t="s">
        <v>82</v>
      </c>
      <c r="AY177" s="18" t="s">
        <v>143</v>
      </c>
      <c r="BE177" s="236">
        <f>IF(N177="základní",J177,0)</f>
        <v>1350</v>
      </c>
      <c r="BF177" s="236">
        <f>IF(N177="snížená",J177,0)</f>
        <v>0</v>
      </c>
      <c r="BG177" s="236">
        <f>IF(N177="zákl. přenesená",J177,0)</f>
        <v>0</v>
      </c>
      <c r="BH177" s="236">
        <f>IF(N177="sníž. přenesená",J177,0)</f>
        <v>0</v>
      </c>
      <c r="BI177" s="236">
        <f>IF(N177="nulová",J177,0)</f>
        <v>0</v>
      </c>
      <c r="BJ177" s="18" t="s">
        <v>80</v>
      </c>
      <c r="BK177" s="236">
        <f>ROUND(I177*H177,2)</f>
        <v>1350</v>
      </c>
      <c r="BL177" s="18" t="s">
        <v>215</v>
      </c>
      <c r="BM177" s="235" t="s">
        <v>688</v>
      </c>
    </row>
    <row r="178" s="12" customFormat="1" ht="22.8" customHeight="1">
      <c r="A178" s="12"/>
      <c r="B178" s="210"/>
      <c r="C178" s="211"/>
      <c r="D178" s="212" t="s">
        <v>71</v>
      </c>
      <c r="E178" s="223" t="s">
        <v>171</v>
      </c>
      <c r="F178" s="223" t="s">
        <v>1309</v>
      </c>
      <c r="G178" s="211"/>
      <c r="H178" s="211"/>
      <c r="I178" s="211"/>
      <c r="J178" s="224">
        <f>BK178</f>
        <v>13500</v>
      </c>
      <c r="K178" s="211"/>
      <c r="L178" s="215"/>
      <c r="M178" s="216"/>
      <c r="N178" s="217"/>
      <c r="O178" s="217"/>
      <c r="P178" s="218">
        <f>SUM(P179:P181)</f>
        <v>0</v>
      </c>
      <c r="Q178" s="217"/>
      <c r="R178" s="218">
        <f>SUM(R179:R181)</f>
        <v>0</v>
      </c>
      <c r="S178" s="217"/>
      <c r="T178" s="219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0" t="s">
        <v>80</v>
      </c>
      <c r="AT178" s="221" t="s">
        <v>71</v>
      </c>
      <c r="AU178" s="221" t="s">
        <v>80</v>
      </c>
      <c r="AY178" s="220" t="s">
        <v>143</v>
      </c>
      <c r="BK178" s="222">
        <f>SUM(BK179:BK181)</f>
        <v>13500</v>
      </c>
    </row>
    <row r="179" s="2" customFormat="1" ht="24.15" customHeight="1">
      <c r="A179" s="33"/>
      <c r="B179" s="34"/>
      <c r="C179" s="225" t="s">
        <v>392</v>
      </c>
      <c r="D179" s="225" t="s">
        <v>145</v>
      </c>
      <c r="E179" s="226" t="s">
        <v>1310</v>
      </c>
      <c r="F179" s="227" t="s">
        <v>1311</v>
      </c>
      <c r="G179" s="228" t="s">
        <v>805</v>
      </c>
      <c r="H179" s="229">
        <v>1</v>
      </c>
      <c r="I179" s="230">
        <v>3000</v>
      </c>
      <c r="J179" s="230">
        <f>ROUND(I179*H179,2)</f>
        <v>3000</v>
      </c>
      <c r="K179" s="227" t="s">
        <v>1</v>
      </c>
      <c r="L179" s="39"/>
      <c r="M179" s="231" t="s">
        <v>1</v>
      </c>
      <c r="N179" s="232" t="s">
        <v>37</v>
      </c>
      <c r="O179" s="233">
        <v>0</v>
      </c>
      <c r="P179" s="233">
        <f>O179*H179</f>
        <v>0</v>
      </c>
      <c r="Q179" s="233">
        <v>0</v>
      </c>
      <c r="R179" s="233">
        <f>Q179*H179</f>
        <v>0</v>
      </c>
      <c r="S179" s="233">
        <v>0</v>
      </c>
      <c r="T179" s="23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35" t="s">
        <v>215</v>
      </c>
      <c r="AT179" s="235" t="s">
        <v>145</v>
      </c>
      <c r="AU179" s="235" t="s">
        <v>82</v>
      </c>
      <c r="AY179" s="18" t="s">
        <v>143</v>
      </c>
      <c r="BE179" s="236">
        <f>IF(N179="základní",J179,0)</f>
        <v>3000</v>
      </c>
      <c r="BF179" s="236">
        <f>IF(N179="snížená",J179,0)</f>
        <v>0</v>
      </c>
      <c r="BG179" s="236">
        <f>IF(N179="zákl. přenesená",J179,0)</f>
        <v>0</v>
      </c>
      <c r="BH179" s="236">
        <f>IF(N179="sníž. přenesená",J179,0)</f>
        <v>0</v>
      </c>
      <c r="BI179" s="236">
        <f>IF(N179="nulová",J179,0)</f>
        <v>0</v>
      </c>
      <c r="BJ179" s="18" t="s">
        <v>80</v>
      </c>
      <c r="BK179" s="236">
        <f>ROUND(I179*H179,2)</f>
        <v>3000</v>
      </c>
      <c r="BL179" s="18" t="s">
        <v>215</v>
      </c>
      <c r="BM179" s="235" t="s">
        <v>700</v>
      </c>
    </row>
    <row r="180" s="2" customFormat="1" ht="24.15" customHeight="1">
      <c r="A180" s="33"/>
      <c r="B180" s="34"/>
      <c r="C180" s="225" t="s">
        <v>396</v>
      </c>
      <c r="D180" s="225" t="s">
        <v>145</v>
      </c>
      <c r="E180" s="226" t="s">
        <v>1312</v>
      </c>
      <c r="F180" s="227" t="s">
        <v>1313</v>
      </c>
      <c r="G180" s="228" t="s">
        <v>180</v>
      </c>
      <c r="H180" s="229">
        <v>70</v>
      </c>
      <c r="I180" s="230">
        <v>150</v>
      </c>
      <c r="J180" s="230">
        <f>ROUND(I180*H180,2)</f>
        <v>10500</v>
      </c>
      <c r="K180" s="227" t="s">
        <v>1</v>
      </c>
      <c r="L180" s="39"/>
      <c r="M180" s="231" t="s">
        <v>1</v>
      </c>
      <c r="N180" s="232" t="s">
        <v>37</v>
      </c>
      <c r="O180" s="233">
        <v>0</v>
      </c>
      <c r="P180" s="233">
        <f>O180*H180</f>
        <v>0</v>
      </c>
      <c r="Q180" s="233">
        <v>0</v>
      </c>
      <c r="R180" s="233">
        <f>Q180*H180</f>
        <v>0</v>
      </c>
      <c r="S180" s="233">
        <v>0</v>
      </c>
      <c r="T180" s="234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35" t="s">
        <v>215</v>
      </c>
      <c r="AT180" s="235" t="s">
        <v>145</v>
      </c>
      <c r="AU180" s="235" t="s">
        <v>82</v>
      </c>
      <c r="AY180" s="18" t="s">
        <v>143</v>
      </c>
      <c r="BE180" s="236">
        <f>IF(N180="základní",J180,0)</f>
        <v>10500</v>
      </c>
      <c r="BF180" s="236">
        <f>IF(N180="snížená",J180,0)</f>
        <v>0</v>
      </c>
      <c r="BG180" s="236">
        <f>IF(N180="zákl. přenesená",J180,0)</f>
        <v>0</v>
      </c>
      <c r="BH180" s="236">
        <f>IF(N180="sníž. přenesená",J180,0)</f>
        <v>0</v>
      </c>
      <c r="BI180" s="236">
        <f>IF(N180="nulová",J180,0)</f>
        <v>0</v>
      </c>
      <c r="BJ180" s="18" t="s">
        <v>80</v>
      </c>
      <c r="BK180" s="236">
        <f>ROUND(I180*H180,2)</f>
        <v>10500</v>
      </c>
      <c r="BL180" s="18" t="s">
        <v>215</v>
      </c>
      <c r="BM180" s="235" t="s">
        <v>711</v>
      </c>
    </row>
    <row r="181" s="2" customFormat="1">
      <c r="A181" s="33"/>
      <c r="B181" s="34"/>
      <c r="C181" s="35"/>
      <c r="D181" s="239" t="s">
        <v>1314</v>
      </c>
      <c r="E181" s="35"/>
      <c r="F181" s="290" t="s">
        <v>1315</v>
      </c>
      <c r="G181" s="35"/>
      <c r="H181" s="35"/>
      <c r="I181" s="35"/>
      <c r="J181" s="35"/>
      <c r="K181" s="35"/>
      <c r="L181" s="39"/>
      <c r="M181" s="291"/>
      <c r="N181" s="292"/>
      <c r="O181" s="85"/>
      <c r="P181" s="85"/>
      <c r="Q181" s="85"/>
      <c r="R181" s="85"/>
      <c r="S181" s="85"/>
      <c r="T181" s="86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1314</v>
      </c>
      <c r="AU181" s="18" t="s">
        <v>82</v>
      </c>
    </row>
    <row r="182" s="12" customFormat="1" ht="22.8" customHeight="1">
      <c r="A182" s="12"/>
      <c r="B182" s="210"/>
      <c r="C182" s="211"/>
      <c r="D182" s="212" t="s">
        <v>71</v>
      </c>
      <c r="E182" s="223" t="s">
        <v>1189</v>
      </c>
      <c r="F182" s="223" t="s">
        <v>1190</v>
      </c>
      <c r="G182" s="211"/>
      <c r="H182" s="211"/>
      <c r="I182" s="211"/>
      <c r="J182" s="224">
        <f>BK182</f>
        <v>1353050</v>
      </c>
      <c r="K182" s="211"/>
      <c r="L182" s="215"/>
      <c r="M182" s="216"/>
      <c r="N182" s="217"/>
      <c r="O182" s="217"/>
      <c r="P182" s="218">
        <f>SUM(P183:P192)</f>
        <v>0</v>
      </c>
      <c r="Q182" s="217"/>
      <c r="R182" s="218">
        <f>SUM(R183:R192)</f>
        <v>0</v>
      </c>
      <c r="S182" s="217"/>
      <c r="T182" s="219">
        <f>SUM(T183:T192)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0" t="s">
        <v>150</v>
      </c>
      <c r="AT182" s="221" t="s">
        <v>71</v>
      </c>
      <c r="AU182" s="221" t="s">
        <v>80</v>
      </c>
      <c r="AY182" s="220" t="s">
        <v>143</v>
      </c>
      <c r="BK182" s="222">
        <f>SUM(BK183:BK192)</f>
        <v>1353050</v>
      </c>
    </row>
    <row r="183" s="2" customFormat="1" ht="14.4" customHeight="1">
      <c r="A183" s="33"/>
      <c r="B183" s="34"/>
      <c r="C183" s="225" t="s">
        <v>402</v>
      </c>
      <c r="D183" s="225" t="s">
        <v>145</v>
      </c>
      <c r="E183" s="226" t="s">
        <v>1316</v>
      </c>
      <c r="F183" s="227" t="s">
        <v>1317</v>
      </c>
      <c r="G183" s="228" t="s">
        <v>339</v>
      </c>
      <c r="H183" s="229">
        <v>1</v>
      </c>
      <c r="I183" s="230">
        <v>150000</v>
      </c>
      <c r="J183" s="230">
        <f>ROUND(I183*H183,2)</f>
        <v>150000</v>
      </c>
      <c r="K183" s="227" t="s">
        <v>1</v>
      </c>
      <c r="L183" s="39"/>
      <c r="M183" s="231" t="s">
        <v>1</v>
      </c>
      <c r="N183" s="232" t="s">
        <v>37</v>
      </c>
      <c r="O183" s="233">
        <v>0</v>
      </c>
      <c r="P183" s="233">
        <f>O183*H183</f>
        <v>0</v>
      </c>
      <c r="Q183" s="233">
        <v>0</v>
      </c>
      <c r="R183" s="233">
        <f>Q183*H183</f>
        <v>0</v>
      </c>
      <c r="S183" s="233">
        <v>0</v>
      </c>
      <c r="T183" s="234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35" t="s">
        <v>215</v>
      </c>
      <c r="AT183" s="235" t="s">
        <v>145</v>
      </c>
      <c r="AU183" s="235" t="s">
        <v>82</v>
      </c>
      <c r="AY183" s="18" t="s">
        <v>143</v>
      </c>
      <c r="BE183" s="236">
        <f>IF(N183="základní",J183,0)</f>
        <v>150000</v>
      </c>
      <c r="BF183" s="236">
        <f>IF(N183="snížená",J183,0)</f>
        <v>0</v>
      </c>
      <c r="BG183" s="236">
        <f>IF(N183="zákl. přenesená",J183,0)</f>
        <v>0</v>
      </c>
      <c r="BH183" s="236">
        <f>IF(N183="sníž. přenesená",J183,0)</f>
        <v>0</v>
      </c>
      <c r="BI183" s="236">
        <f>IF(N183="nulová",J183,0)</f>
        <v>0</v>
      </c>
      <c r="BJ183" s="18" t="s">
        <v>80</v>
      </c>
      <c r="BK183" s="236">
        <f>ROUND(I183*H183,2)</f>
        <v>150000</v>
      </c>
      <c r="BL183" s="18" t="s">
        <v>215</v>
      </c>
      <c r="BM183" s="235" t="s">
        <v>1318</v>
      </c>
    </row>
    <row r="184" s="2" customFormat="1" ht="14.4" customHeight="1">
      <c r="A184" s="33"/>
      <c r="B184" s="34"/>
      <c r="C184" s="225" t="s">
        <v>425</v>
      </c>
      <c r="D184" s="225" t="s">
        <v>145</v>
      </c>
      <c r="E184" s="226" t="s">
        <v>1319</v>
      </c>
      <c r="F184" s="227" t="s">
        <v>1320</v>
      </c>
      <c r="G184" s="228" t="s">
        <v>339</v>
      </c>
      <c r="H184" s="229">
        <v>1</v>
      </c>
      <c r="I184" s="230">
        <v>20000</v>
      </c>
      <c r="J184" s="230">
        <f>ROUND(I184*H184,2)</f>
        <v>20000</v>
      </c>
      <c r="K184" s="227" t="s">
        <v>1</v>
      </c>
      <c r="L184" s="39"/>
      <c r="M184" s="231" t="s">
        <v>1</v>
      </c>
      <c r="N184" s="232" t="s">
        <v>37</v>
      </c>
      <c r="O184" s="233">
        <v>0</v>
      </c>
      <c r="P184" s="233">
        <f>O184*H184</f>
        <v>0</v>
      </c>
      <c r="Q184" s="233">
        <v>0</v>
      </c>
      <c r="R184" s="233">
        <f>Q184*H184</f>
        <v>0</v>
      </c>
      <c r="S184" s="233">
        <v>0</v>
      </c>
      <c r="T184" s="234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35" t="s">
        <v>150</v>
      </c>
      <c r="AT184" s="235" t="s">
        <v>145</v>
      </c>
      <c r="AU184" s="235" t="s">
        <v>82</v>
      </c>
      <c r="AY184" s="18" t="s">
        <v>143</v>
      </c>
      <c r="BE184" s="236">
        <f>IF(N184="základní",J184,0)</f>
        <v>20000</v>
      </c>
      <c r="BF184" s="236">
        <f>IF(N184="snížená",J184,0)</f>
        <v>0</v>
      </c>
      <c r="BG184" s="236">
        <f>IF(N184="zákl. přenesená",J184,0)</f>
        <v>0</v>
      </c>
      <c r="BH184" s="236">
        <f>IF(N184="sníž. přenesená",J184,0)</f>
        <v>0</v>
      </c>
      <c r="BI184" s="236">
        <f>IF(N184="nulová",J184,0)</f>
        <v>0</v>
      </c>
      <c r="BJ184" s="18" t="s">
        <v>80</v>
      </c>
      <c r="BK184" s="236">
        <f>ROUND(I184*H184,2)</f>
        <v>20000</v>
      </c>
      <c r="BL184" s="18" t="s">
        <v>150</v>
      </c>
      <c r="BM184" s="235" t="s">
        <v>1321</v>
      </c>
    </row>
    <row r="185" s="2" customFormat="1" ht="14.4" customHeight="1">
      <c r="A185" s="33"/>
      <c r="B185" s="34"/>
      <c r="C185" s="225" t="s">
        <v>430</v>
      </c>
      <c r="D185" s="225" t="s">
        <v>145</v>
      </c>
      <c r="E185" s="226" t="s">
        <v>1322</v>
      </c>
      <c r="F185" s="227" t="s">
        <v>1323</v>
      </c>
      <c r="G185" s="228" t="s">
        <v>339</v>
      </c>
      <c r="H185" s="229">
        <v>1</v>
      </c>
      <c r="I185" s="230">
        <v>15000</v>
      </c>
      <c r="J185" s="230">
        <f>ROUND(I185*H185,2)</f>
        <v>15000</v>
      </c>
      <c r="K185" s="227" t="s">
        <v>1</v>
      </c>
      <c r="L185" s="39"/>
      <c r="M185" s="231" t="s">
        <v>1</v>
      </c>
      <c r="N185" s="232" t="s">
        <v>37</v>
      </c>
      <c r="O185" s="233">
        <v>0</v>
      </c>
      <c r="P185" s="233">
        <f>O185*H185</f>
        <v>0</v>
      </c>
      <c r="Q185" s="233">
        <v>0</v>
      </c>
      <c r="R185" s="233">
        <f>Q185*H185</f>
        <v>0</v>
      </c>
      <c r="S185" s="233">
        <v>0</v>
      </c>
      <c r="T185" s="234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35" t="s">
        <v>215</v>
      </c>
      <c r="AT185" s="235" t="s">
        <v>145</v>
      </c>
      <c r="AU185" s="235" t="s">
        <v>82</v>
      </c>
      <c r="AY185" s="18" t="s">
        <v>143</v>
      </c>
      <c r="BE185" s="236">
        <f>IF(N185="základní",J185,0)</f>
        <v>15000</v>
      </c>
      <c r="BF185" s="236">
        <f>IF(N185="snížená",J185,0)</f>
        <v>0</v>
      </c>
      <c r="BG185" s="236">
        <f>IF(N185="zákl. přenesená",J185,0)</f>
        <v>0</v>
      </c>
      <c r="BH185" s="236">
        <f>IF(N185="sníž. přenesená",J185,0)</f>
        <v>0</v>
      </c>
      <c r="BI185" s="236">
        <f>IF(N185="nulová",J185,0)</f>
        <v>0</v>
      </c>
      <c r="BJ185" s="18" t="s">
        <v>80</v>
      </c>
      <c r="BK185" s="236">
        <f>ROUND(I185*H185,2)</f>
        <v>15000</v>
      </c>
      <c r="BL185" s="18" t="s">
        <v>215</v>
      </c>
      <c r="BM185" s="235" t="s">
        <v>1324</v>
      </c>
    </row>
    <row r="186" s="2" customFormat="1" ht="14.4" customHeight="1">
      <c r="A186" s="33"/>
      <c r="B186" s="34"/>
      <c r="C186" s="225" t="s">
        <v>434</v>
      </c>
      <c r="D186" s="225" t="s">
        <v>145</v>
      </c>
      <c r="E186" s="226" t="s">
        <v>1325</v>
      </c>
      <c r="F186" s="227" t="s">
        <v>1326</v>
      </c>
      <c r="G186" s="228" t="s">
        <v>339</v>
      </c>
      <c r="H186" s="229">
        <v>1</v>
      </c>
      <c r="I186" s="230">
        <v>15000</v>
      </c>
      <c r="J186" s="230">
        <f>ROUND(I186*H186,2)</f>
        <v>15000</v>
      </c>
      <c r="K186" s="227" t="s">
        <v>1</v>
      </c>
      <c r="L186" s="39"/>
      <c r="M186" s="231" t="s">
        <v>1</v>
      </c>
      <c r="N186" s="232" t="s">
        <v>37</v>
      </c>
      <c r="O186" s="233">
        <v>0</v>
      </c>
      <c r="P186" s="233">
        <f>O186*H186</f>
        <v>0</v>
      </c>
      <c r="Q186" s="233">
        <v>0</v>
      </c>
      <c r="R186" s="233">
        <f>Q186*H186</f>
        <v>0</v>
      </c>
      <c r="S186" s="233">
        <v>0</v>
      </c>
      <c r="T186" s="234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35" t="s">
        <v>215</v>
      </c>
      <c r="AT186" s="235" t="s">
        <v>145</v>
      </c>
      <c r="AU186" s="235" t="s">
        <v>82</v>
      </c>
      <c r="AY186" s="18" t="s">
        <v>143</v>
      </c>
      <c r="BE186" s="236">
        <f>IF(N186="základní",J186,0)</f>
        <v>15000</v>
      </c>
      <c r="BF186" s="236">
        <f>IF(N186="snížená",J186,0)</f>
        <v>0</v>
      </c>
      <c r="BG186" s="236">
        <f>IF(N186="zákl. přenesená",J186,0)</f>
        <v>0</v>
      </c>
      <c r="BH186" s="236">
        <f>IF(N186="sníž. přenesená",J186,0)</f>
        <v>0</v>
      </c>
      <c r="BI186" s="236">
        <f>IF(N186="nulová",J186,0)</f>
        <v>0</v>
      </c>
      <c r="BJ186" s="18" t="s">
        <v>80</v>
      </c>
      <c r="BK186" s="236">
        <f>ROUND(I186*H186,2)</f>
        <v>15000</v>
      </c>
      <c r="BL186" s="18" t="s">
        <v>215</v>
      </c>
      <c r="BM186" s="235" t="s">
        <v>1327</v>
      </c>
    </row>
    <row r="187" s="2" customFormat="1" ht="14.4" customHeight="1">
      <c r="A187" s="33"/>
      <c r="B187" s="34"/>
      <c r="C187" s="225" t="s">
        <v>438</v>
      </c>
      <c r="D187" s="225" t="s">
        <v>145</v>
      </c>
      <c r="E187" s="226" t="s">
        <v>1328</v>
      </c>
      <c r="F187" s="227" t="s">
        <v>1329</v>
      </c>
      <c r="G187" s="228" t="s">
        <v>339</v>
      </c>
      <c r="H187" s="229">
        <v>1</v>
      </c>
      <c r="I187" s="230">
        <v>12000</v>
      </c>
      <c r="J187" s="230">
        <f>ROUND(I187*H187,2)</f>
        <v>12000</v>
      </c>
      <c r="K187" s="227" t="s">
        <v>1</v>
      </c>
      <c r="L187" s="39"/>
      <c r="M187" s="231" t="s">
        <v>1</v>
      </c>
      <c r="N187" s="232" t="s">
        <v>37</v>
      </c>
      <c r="O187" s="233">
        <v>0</v>
      </c>
      <c r="P187" s="233">
        <f>O187*H187</f>
        <v>0</v>
      </c>
      <c r="Q187" s="233">
        <v>0</v>
      </c>
      <c r="R187" s="233">
        <f>Q187*H187</f>
        <v>0</v>
      </c>
      <c r="S187" s="233">
        <v>0</v>
      </c>
      <c r="T187" s="234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35" t="s">
        <v>215</v>
      </c>
      <c r="AT187" s="235" t="s">
        <v>145</v>
      </c>
      <c r="AU187" s="235" t="s">
        <v>82</v>
      </c>
      <c r="AY187" s="18" t="s">
        <v>143</v>
      </c>
      <c r="BE187" s="236">
        <f>IF(N187="základní",J187,0)</f>
        <v>12000</v>
      </c>
      <c r="BF187" s="236">
        <f>IF(N187="snížená",J187,0)</f>
        <v>0</v>
      </c>
      <c r="BG187" s="236">
        <f>IF(N187="zákl. přenesená",J187,0)</f>
        <v>0</v>
      </c>
      <c r="BH187" s="236">
        <f>IF(N187="sníž. přenesená",J187,0)</f>
        <v>0</v>
      </c>
      <c r="BI187" s="236">
        <f>IF(N187="nulová",J187,0)</f>
        <v>0</v>
      </c>
      <c r="BJ187" s="18" t="s">
        <v>80</v>
      </c>
      <c r="BK187" s="236">
        <f>ROUND(I187*H187,2)</f>
        <v>12000</v>
      </c>
      <c r="BL187" s="18" t="s">
        <v>215</v>
      </c>
      <c r="BM187" s="235" t="s">
        <v>1330</v>
      </c>
    </row>
    <row r="188" s="2" customFormat="1" ht="14.4" customHeight="1">
      <c r="A188" s="33"/>
      <c r="B188" s="34"/>
      <c r="C188" s="225" t="s">
        <v>443</v>
      </c>
      <c r="D188" s="225" t="s">
        <v>145</v>
      </c>
      <c r="E188" s="226" t="s">
        <v>1331</v>
      </c>
      <c r="F188" s="227" t="s">
        <v>1332</v>
      </c>
      <c r="G188" s="228" t="s">
        <v>715</v>
      </c>
      <c r="H188" s="229">
        <v>56</v>
      </c>
      <c r="I188" s="230">
        <v>350</v>
      </c>
      <c r="J188" s="230">
        <f>ROUND(I188*H188,2)</f>
        <v>19600</v>
      </c>
      <c r="K188" s="227" t="s">
        <v>1</v>
      </c>
      <c r="L188" s="39"/>
      <c r="M188" s="231" t="s">
        <v>1</v>
      </c>
      <c r="N188" s="232" t="s">
        <v>37</v>
      </c>
      <c r="O188" s="233">
        <v>0</v>
      </c>
      <c r="P188" s="233">
        <f>O188*H188</f>
        <v>0</v>
      </c>
      <c r="Q188" s="233">
        <v>0</v>
      </c>
      <c r="R188" s="233">
        <f>Q188*H188</f>
        <v>0</v>
      </c>
      <c r="S188" s="233">
        <v>0</v>
      </c>
      <c r="T188" s="234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35" t="s">
        <v>215</v>
      </c>
      <c r="AT188" s="235" t="s">
        <v>145</v>
      </c>
      <c r="AU188" s="235" t="s">
        <v>82</v>
      </c>
      <c r="AY188" s="18" t="s">
        <v>143</v>
      </c>
      <c r="BE188" s="236">
        <f>IF(N188="základní",J188,0)</f>
        <v>19600</v>
      </c>
      <c r="BF188" s="236">
        <f>IF(N188="snížená",J188,0)</f>
        <v>0</v>
      </c>
      <c r="BG188" s="236">
        <f>IF(N188="zákl. přenesená",J188,0)</f>
        <v>0</v>
      </c>
      <c r="BH188" s="236">
        <f>IF(N188="sníž. přenesená",J188,0)</f>
        <v>0</v>
      </c>
      <c r="BI188" s="236">
        <f>IF(N188="nulová",J188,0)</f>
        <v>0</v>
      </c>
      <c r="BJ188" s="18" t="s">
        <v>80</v>
      </c>
      <c r="BK188" s="236">
        <f>ROUND(I188*H188,2)</f>
        <v>19600</v>
      </c>
      <c r="BL188" s="18" t="s">
        <v>215</v>
      </c>
      <c r="BM188" s="235" t="s">
        <v>1333</v>
      </c>
    </row>
    <row r="189" s="2" customFormat="1" ht="14.4" customHeight="1">
      <c r="A189" s="33"/>
      <c r="B189" s="34"/>
      <c r="C189" s="225" t="s">
        <v>447</v>
      </c>
      <c r="D189" s="225" t="s">
        <v>145</v>
      </c>
      <c r="E189" s="226" t="s">
        <v>1334</v>
      </c>
      <c r="F189" s="227" t="s">
        <v>1335</v>
      </c>
      <c r="G189" s="228" t="s">
        <v>715</v>
      </c>
      <c r="H189" s="229">
        <v>72</v>
      </c>
      <c r="I189" s="230">
        <v>350</v>
      </c>
      <c r="J189" s="230">
        <f>ROUND(I189*H189,2)</f>
        <v>25200</v>
      </c>
      <c r="K189" s="227" t="s">
        <v>1</v>
      </c>
      <c r="L189" s="39"/>
      <c r="M189" s="231" t="s">
        <v>1</v>
      </c>
      <c r="N189" s="232" t="s">
        <v>37</v>
      </c>
      <c r="O189" s="233">
        <v>0</v>
      </c>
      <c r="P189" s="233">
        <f>O189*H189</f>
        <v>0</v>
      </c>
      <c r="Q189" s="233">
        <v>0</v>
      </c>
      <c r="R189" s="233">
        <f>Q189*H189</f>
        <v>0</v>
      </c>
      <c r="S189" s="233">
        <v>0</v>
      </c>
      <c r="T189" s="234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35" t="s">
        <v>150</v>
      </c>
      <c r="AT189" s="235" t="s">
        <v>145</v>
      </c>
      <c r="AU189" s="235" t="s">
        <v>82</v>
      </c>
      <c r="AY189" s="18" t="s">
        <v>143</v>
      </c>
      <c r="BE189" s="236">
        <f>IF(N189="základní",J189,0)</f>
        <v>25200</v>
      </c>
      <c r="BF189" s="236">
        <f>IF(N189="snížená",J189,0)</f>
        <v>0</v>
      </c>
      <c r="BG189" s="236">
        <f>IF(N189="zákl. přenesená",J189,0)</f>
        <v>0</v>
      </c>
      <c r="BH189" s="236">
        <f>IF(N189="sníž. přenesená",J189,0)</f>
        <v>0</v>
      </c>
      <c r="BI189" s="236">
        <f>IF(N189="nulová",J189,0)</f>
        <v>0</v>
      </c>
      <c r="BJ189" s="18" t="s">
        <v>80</v>
      </c>
      <c r="BK189" s="236">
        <f>ROUND(I189*H189,2)</f>
        <v>25200</v>
      </c>
      <c r="BL189" s="18" t="s">
        <v>150</v>
      </c>
      <c r="BM189" s="235" t="s">
        <v>1336</v>
      </c>
    </row>
    <row r="190" s="2" customFormat="1" ht="14.4" customHeight="1">
      <c r="A190" s="33"/>
      <c r="B190" s="34"/>
      <c r="C190" s="225" t="s">
        <v>451</v>
      </c>
      <c r="D190" s="225" t="s">
        <v>145</v>
      </c>
      <c r="E190" s="226" t="s">
        <v>1337</v>
      </c>
      <c r="F190" s="227" t="s">
        <v>1338</v>
      </c>
      <c r="G190" s="228" t="s">
        <v>381</v>
      </c>
      <c r="H190" s="229">
        <v>25</v>
      </c>
      <c r="I190" s="230">
        <v>450</v>
      </c>
      <c r="J190" s="230">
        <f>ROUND(I190*H190,2)</f>
        <v>11250</v>
      </c>
      <c r="K190" s="227" t="s">
        <v>1</v>
      </c>
      <c r="L190" s="39"/>
      <c r="M190" s="231" t="s">
        <v>1</v>
      </c>
      <c r="N190" s="232" t="s">
        <v>37</v>
      </c>
      <c r="O190" s="233">
        <v>0</v>
      </c>
      <c r="P190" s="233">
        <f>O190*H190</f>
        <v>0</v>
      </c>
      <c r="Q190" s="233">
        <v>0</v>
      </c>
      <c r="R190" s="233">
        <f>Q190*H190</f>
        <v>0</v>
      </c>
      <c r="S190" s="233">
        <v>0</v>
      </c>
      <c r="T190" s="234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35" t="s">
        <v>215</v>
      </c>
      <c r="AT190" s="235" t="s">
        <v>145</v>
      </c>
      <c r="AU190" s="235" t="s">
        <v>82</v>
      </c>
      <c r="AY190" s="18" t="s">
        <v>143</v>
      </c>
      <c r="BE190" s="236">
        <f>IF(N190="základní",J190,0)</f>
        <v>11250</v>
      </c>
      <c r="BF190" s="236">
        <f>IF(N190="snížená",J190,0)</f>
        <v>0</v>
      </c>
      <c r="BG190" s="236">
        <f>IF(N190="zákl. přenesená",J190,0)</f>
        <v>0</v>
      </c>
      <c r="BH190" s="236">
        <f>IF(N190="sníž. přenesená",J190,0)</f>
        <v>0</v>
      </c>
      <c r="BI190" s="236">
        <f>IF(N190="nulová",J190,0)</f>
        <v>0</v>
      </c>
      <c r="BJ190" s="18" t="s">
        <v>80</v>
      </c>
      <c r="BK190" s="236">
        <f>ROUND(I190*H190,2)</f>
        <v>11250</v>
      </c>
      <c r="BL190" s="18" t="s">
        <v>215</v>
      </c>
      <c r="BM190" s="235" t="s">
        <v>1339</v>
      </c>
    </row>
    <row r="191" s="2" customFormat="1" ht="14.4" customHeight="1">
      <c r="A191" s="33"/>
      <c r="B191" s="34"/>
      <c r="C191" s="225" t="s">
        <v>455</v>
      </c>
      <c r="D191" s="225" t="s">
        <v>145</v>
      </c>
      <c r="E191" s="226" t="s">
        <v>1340</v>
      </c>
      <c r="F191" s="227" t="s">
        <v>1341</v>
      </c>
      <c r="G191" s="228" t="s">
        <v>339</v>
      </c>
      <c r="H191" s="229">
        <v>1</v>
      </c>
      <c r="I191" s="230">
        <v>5000</v>
      </c>
      <c r="J191" s="230">
        <f>ROUND(I191*H191,2)</f>
        <v>5000</v>
      </c>
      <c r="K191" s="227" t="s">
        <v>1</v>
      </c>
      <c r="L191" s="39"/>
      <c r="M191" s="231" t="s">
        <v>1</v>
      </c>
      <c r="N191" s="232" t="s">
        <v>37</v>
      </c>
      <c r="O191" s="233">
        <v>0</v>
      </c>
      <c r="P191" s="233">
        <f>O191*H191</f>
        <v>0</v>
      </c>
      <c r="Q191" s="233">
        <v>0</v>
      </c>
      <c r="R191" s="233">
        <f>Q191*H191</f>
        <v>0</v>
      </c>
      <c r="S191" s="233">
        <v>0</v>
      </c>
      <c r="T191" s="234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35" t="s">
        <v>215</v>
      </c>
      <c r="AT191" s="235" t="s">
        <v>145</v>
      </c>
      <c r="AU191" s="235" t="s">
        <v>82</v>
      </c>
      <c r="AY191" s="18" t="s">
        <v>143</v>
      </c>
      <c r="BE191" s="236">
        <f>IF(N191="základní",J191,0)</f>
        <v>5000</v>
      </c>
      <c r="BF191" s="236">
        <f>IF(N191="snížená",J191,0)</f>
        <v>0</v>
      </c>
      <c r="BG191" s="236">
        <f>IF(N191="zákl. přenesená",J191,0)</f>
        <v>0</v>
      </c>
      <c r="BH191" s="236">
        <f>IF(N191="sníž. přenesená",J191,0)</f>
        <v>0</v>
      </c>
      <c r="BI191" s="236">
        <f>IF(N191="nulová",J191,0)</f>
        <v>0</v>
      </c>
      <c r="BJ191" s="18" t="s">
        <v>80</v>
      </c>
      <c r="BK191" s="236">
        <f>ROUND(I191*H191,2)</f>
        <v>5000</v>
      </c>
      <c r="BL191" s="18" t="s">
        <v>215</v>
      </c>
      <c r="BM191" s="235" t="s">
        <v>1342</v>
      </c>
    </row>
    <row r="192" s="2" customFormat="1" ht="37.8" customHeight="1">
      <c r="A192" s="33"/>
      <c r="B192" s="34"/>
      <c r="C192" s="225" t="s">
        <v>459</v>
      </c>
      <c r="D192" s="225" t="s">
        <v>145</v>
      </c>
      <c r="E192" s="226" t="s">
        <v>1343</v>
      </c>
      <c r="F192" s="227" t="s">
        <v>1344</v>
      </c>
      <c r="G192" s="228" t="s">
        <v>339</v>
      </c>
      <c r="H192" s="229">
        <v>8</v>
      </c>
      <c r="I192" s="230">
        <v>135000</v>
      </c>
      <c r="J192" s="230">
        <f>ROUND(I192*H192,2)</f>
        <v>1080000</v>
      </c>
      <c r="K192" s="227" t="s">
        <v>1</v>
      </c>
      <c r="L192" s="39"/>
      <c r="M192" s="286" t="s">
        <v>1</v>
      </c>
      <c r="N192" s="287" t="s">
        <v>37</v>
      </c>
      <c r="O192" s="288">
        <v>0</v>
      </c>
      <c r="P192" s="288">
        <f>O192*H192</f>
        <v>0</v>
      </c>
      <c r="Q192" s="288">
        <v>0</v>
      </c>
      <c r="R192" s="288">
        <f>Q192*H192</f>
        <v>0</v>
      </c>
      <c r="S192" s="288">
        <v>0</v>
      </c>
      <c r="T192" s="289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35" t="s">
        <v>215</v>
      </c>
      <c r="AT192" s="235" t="s">
        <v>145</v>
      </c>
      <c r="AU192" s="235" t="s">
        <v>82</v>
      </c>
      <c r="AY192" s="18" t="s">
        <v>143</v>
      </c>
      <c r="BE192" s="236">
        <f>IF(N192="základní",J192,0)</f>
        <v>1080000</v>
      </c>
      <c r="BF192" s="236">
        <f>IF(N192="snížená",J192,0)</f>
        <v>0</v>
      </c>
      <c r="BG192" s="236">
        <f>IF(N192="zákl. přenesená",J192,0)</f>
        <v>0</v>
      </c>
      <c r="BH192" s="236">
        <f>IF(N192="sníž. přenesená",J192,0)</f>
        <v>0</v>
      </c>
      <c r="BI192" s="236">
        <f>IF(N192="nulová",J192,0)</f>
        <v>0</v>
      </c>
      <c r="BJ192" s="18" t="s">
        <v>80</v>
      </c>
      <c r="BK192" s="236">
        <f>ROUND(I192*H192,2)</f>
        <v>1080000</v>
      </c>
      <c r="BL192" s="18" t="s">
        <v>215</v>
      </c>
      <c r="BM192" s="235" t="s">
        <v>1345</v>
      </c>
    </row>
    <row r="193" s="2" customFormat="1" ht="6.96" customHeight="1">
      <c r="A193" s="33"/>
      <c r="B193" s="60"/>
      <c r="C193" s="61"/>
      <c r="D193" s="61"/>
      <c r="E193" s="61"/>
      <c r="F193" s="61"/>
      <c r="G193" s="61"/>
      <c r="H193" s="61"/>
      <c r="I193" s="61"/>
      <c r="J193" s="61"/>
      <c r="K193" s="61"/>
      <c r="L193" s="39"/>
      <c r="M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</row>
  </sheetData>
  <sheetProtection sheet="1" autoFilter="0" formatColumns="0" formatRows="0" objects="1" scenarios="1" spinCount="100000" saltValue="B6HE6rPPU3WODStT44XjFdUyugLRhT21inZD2h6F3xAGqmEE9YZxMSWLyqd01qpXT4+aRa1C0qBMOaWyY4eE/g==" hashValue="Ifx6TPxcnt+MsEHwzxoM/UQfqI+HAtQz/6Is8dcUeyDSB6/myB0Y9vztt6JRTzDSRSB9UjfFG4MXctHK5So2zQ==" algorithmName="SHA-512" password="CC35"/>
  <autoFilter ref="C126:K19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Janovska-PC\Janovska</dc:creator>
  <cp:lastModifiedBy>Janovska-PC\Janovska</cp:lastModifiedBy>
  <dcterms:created xsi:type="dcterms:W3CDTF">2021-05-25T16:26:32Z</dcterms:created>
  <dcterms:modified xsi:type="dcterms:W3CDTF">2021-05-25T16:26:38Z</dcterms:modified>
</cp:coreProperties>
</file>